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gabriel/Documents/CIRAIG/recherche/PETRAUL_submission/review_1/"/>
    </mc:Choice>
  </mc:AlternateContent>
  <xr:revisionPtr revIDLastSave="0" documentId="13_ncr:1_{BE989CD8-892B-384E-92F1-21F9394B666F}" xr6:coauthVersionLast="47" xr6:coauthVersionMax="47" xr10:uidLastSave="{00000000-0000-0000-0000-000000000000}"/>
  <bookViews>
    <workbookView xWindow="0" yWindow="500" windowWidth="28800" windowHeight="17500" xr2:uid="{8BB2106B-46D8-BA47-B44C-9E0E297D234A}"/>
  </bookViews>
  <sheets>
    <sheet name="Read Me" sheetId="13" r:id="rId1"/>
    <sheet name="Parameters" sheetId="1" r:id="rId2"/>
    <sheet name="PC glazing " sheetId="2" r:id="rId3"/>
    <sheet name="Traditional glazing" sheetId="6" r:id="rId4"/>
    <sheet name="Use Phase" sheetId="10" r:id="rId5"/>
    <sheet name="Streamlined Comparison" sheetId="9" r:id="rId6"/>
    <sheet name="CO2 Results" sheetId="11" r:id="rId7"/>
    <sheet name="IW+ Results"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9" i="10" l="1"/>
  <c r="E9" i="11"/>
  <c r="E17" i="11"/>
  <c r="C17" i="11"/>
  <c r="C9" i="11"/>
  <c r="C10" i="11" s="1"/>
  <c r="C17" i="9"/>
  <c r="C12" i="9"/>
  <c r="C16" i="9"/>
  <c r="C15" i="9"/>
  <c r="J13" i="9" s="1"/>
  <c r="K13" i="9" s="1"/>
  <c r="C11" i="9"/>
  <c r="C10" i="9"/>
  <c r="E5" i="6"/>
  <c r="J20" i="9" l="1"/>
  <c r="K20" i="9" s="1"/>
  <c r="J18" i="9"/>
  <c r="K18" i="9" s="1"/>
  <c r="J12" i="9"/>
  <c r="K12" i="9" s="1"/>
  <c r="C20" i="9"/>
  <c r="J19" i="9"/>
  <c r="K19" i="9" s="1"/>
  <c r="J16" i="9"/>
  <c r="K16" i="9" s="1"/>
  <c r="J11" i="9"/>
  <c r="K11" i="9" s="1"/>
  <c r="J15" i="9"/>
  <c r="K15" i="9" s="1"/>
  <c r="J17" i="9"/>
  <c r="J22" i="9"/>
  <c r="K22" i="9" s="1"/>
  <c r="J14" i="9"/>
  <c r="K14" i="9" s="1"/>
  <c r="J21" i="9"/>
  <c r="K21" i="9" s="1"/>
  <c r="C18" i="11"/>
  <c r="K17" i="9" l="1"/>
  <c r="E18" i="11"/>
  <c r="E14" i="11" s="1"/>
  <c r="E10" i="11"/>
  <c r="E6" i="11" s="1"/>
  <c r="E21" i="11" l="1"/>
  <c r="D23" i="11" s="1"/>
  <c r="E5" i="2"/>
</calcChain>
</file>

<file path=xl/sharedStrings.xml><?xml version="1.0" encoding="utf-8"?>
<sst xmlns="http://schemas.openxmlformats.org/spreadsheetml/2006/main" count="301" uniqueCount="190">
  <si>
    <t>Input parameters</t>
  </si>
  <si>
    <t>Products</t>
  </si>
  <si>
    <t>Materials/fuels</t>
  </si>
  <si>
    <t/>
  </si>
  <si>
    <t>item</t>
  </si>
  <si>
    <t>kg</t>
  </si>
  <si>
    <t>surface_FU</t>
  </si>
  <si>
    <t>density_glass</t>
  </si>
  <si>
    <t>(kg/m3)</t>
  </si>
  <si>
    <t>z. flat glass, uncoated {CN}| production | Cut-off, U - created from RoW</t>
  </si>
  <si>
    <t>distance_FU</t>
  </si>
  <si>
    <t>market for electricity, low voltage | electricity, low voltage | Cutoff, U - CA-QC</t>
  </si>
  <si>
    <t>from passenger car processes, petrol low sulphuir production and all elementary flow released are kept in this process</t>
  </si>
  <si>
    <t>market for brake wear emissions, passenger car | brake wear emissions, passenger car | Cutoff, U - GLO</t>
  </si>
  <si>
    <t>market for road wear emissions, passenger car | road wear emissions, passenger car | Cutoff, U - GLO</t>
  </si>
  <si>
    <t>market for tyre wear emissions, passenger car | tyre wear emissions, passenger car | Cutoff, U - GLO</t>
  </si>
  <si>
    <t>Values are calculated based on Simons (2016) modelling for Ecoinvent passenger car process</t>
  </si>
  <si>
    <t>treatment of waste glass, sanitary landfill | waste glass | Cutoff, U - GLO</t>
  </si>
  <si>
    <t>calorific_fuel</t>
  </si>
  <si>
    <t>(MJ/kg) calorific capacity of fuel</t>
  </si>
  <si>
    <t>thickness_temp</t>
  </si>
  <si>
    <t>z. tempering, flat glass {CN}| tempering, flat glass | Cut-off, U - created from RoW</t>
  </si>
  <si>
    <t>density_PC</t>
  </si>
  <si>
    <t>included a 11% loss of glass</t>
  </si>
  <si>
    <t>road_maintenance_per_kg</t>
  </si>
  <si>
    <t>brake_per_kg</t>
  </si>
  <si>
    <t>tyre_per_kg</t>
  </si>
  <si>
    <t>road_const_per_kg</t>
  </si>
  <si>
    <t>road_wear_per_kg</t>
  </si>
  <si>
    <t>z.gasoline, production and combustion, adapted from "transport, passenger car, medium size, petrol, EURO 5 - RoW"</t>
  </si>
  <si>
    <t>thickness_PC</t>
  </si>
  <si>
    <t>Flow</t>
  </si>
  <si>
    <t>Quantity</t>
  </si>
  <si>
    <t>Unit</t>
  </si>
  <si>
    <t>Commentary</t>
  </si>
  <si>
    <t>Parametrized Inventory</t>
  </si>
  <si>
    <t>unit</t>
  </si>
  <si>
    <t>Carbon Intensity of Processes</t>
  </si>
  <si>
    <t>Climate Change Intensities</t>
  </si>
  <si>
    <r>
      <t>kgCO</t>
    </r>
    <r>
      <rPr>
        <vertAlign val="subscript"/>
        <sz val="12"/>
        <color theme="1"/>
        <rFont val="Calibri (Corps)"/>
      </rPr>
      <t>2</t>
    </r>
    <r>
      <rPr>
        <sz val="12"/>
        <color theme="1"/>
        <rFont val="Calibri"/>
        <family val="2"/>
        <scheme val="minor"/>
      </rPr>
      <t>eq/kg</t>
    </r>
    <r>
      <rPr>
        <vertAlign val="subscript"/>
        <sz val="12"/>
        <color theme="1"/>
        <rFont val="Calibri (Corps)"/>
      </rPr>
      <t>prod</t>
    </r>
  </si>
  <si>
    <r>
      <t>kgCO</t>
    </r>
    <r>
      <rPr>
        <vertAlign val="subscript"/>
        <sz val="12"/>
        <color theme="1"/>
        <rFont val="Calibri (Corps)"/>
      </rPr>
      <t>2</t>
    </r>
    <r>
      <rPr>
        <sz val="12"/>
        <color theme="1"/>
        <rFont val="Calibri"/>
        <family val="2"/>
        <scheme val="minor"/>
      </rPr>
      <t>eq/kWh</t>
    </r>
  </si>
  <si>
    <t>kWh</t>
  </si>
  <si>
    <t>328 (ReR)
33 (CH)
479 (US)
14 (QC)</t>
  </si>
  <si>
    <t>m.y</t>
  </si>
  <si>
    <r>
      <t>kgCO</t>
    </r>
    <r>
      <rPr>
        <vertAlign val="subscript"/>
        <sz val="12"/>
        <color theme="1"/>
        <rFont val="Calibri (Corps)"/>
      </rPr>
      <t>2</t>
    </r>
    <r>
      <rPr>
        <sz val="12"/>
        <color theme="1"/>
        <rFont val="Calibri"/>
        <family val="2"/>
        <scheme val="minor"/>
      </rPr>
      <t>eq/(m.y)</t>
    </r>
  </si>
  <si>
    <r>
      <t>kgCO</t>
    </r>
    <r>
      <rPr>
        <vertAlign val="subscript"/>
        <sz val="12"/>
        <color theme="1"/>
        <rFont val="Calibri (Corps)"/>
      </rPr>
      <t>2</t>
    </r>
    <r>
      <rPr>
        <sz val="12"/>
        <color theme="1"/>
        <rFont val="Calibri"/>
        <family val="2"/>
        <scheme val="minor"/>
      </rPr>
      <t>eq/kg</t>
    </r>
  </si>
  <si>
    <r>
      <t>kgCO</t>
    </r>
    <r>
      <rPr>
        <vertAlign val="subscript"/>
        <sz val="12"/>
        <color theme="1"/>
        <rFont val="Calibri (Corps)"/>
      </rPr>
      <t>2</t>
    </r>
    <r>
      <rPr>
        <sz val="12"/>
        <color theme="1"/>
        <rFont val="Calibri"/>
        <family val="2"/>
        <scheme val="minor"/>
      </rPr>
      <t>eq/kg</t>
    </r>
    <r>
      <rPr>
        <vertAlign val="subscript"/>
        <sz val="12"/>
        <color theme="1"/>
        <rFont val="Calibri (Corps)"/>
      </rPr>
      <t>red</t>
    </r>
  </si>
  <si>
    <r>
      <t>kg</t>
    </r>
    <r>
      <rPr>
        <vertAlign val="subscript"/>
        <sz val="12"/>
        <color theme="1"/>
        <rFont val="Calibri (Corps)"/>
      </rPr>
      <t>prod</t>
    </r>
  </si>
  <si>
    <t>treatment of waste plastic, mixture, sanitary landfill | waste glass | Cutoff, U - GLO</t>
  </si>
  <si>
    <t>z. market for polycarbonate production {GLO} | polycarbonate | Cutoff, U - adapted from RoW and ReR</t>
  </si>
  <si>
    <t xml:space="preserve">market for injection moulding {GLO} | injection moulding | Cutoff, U </t>
  </si>
  <si>
    <t>share of 33% PC produced in Europe (ReR) and 66% in Asia (RoW) as modeled for injection moulding process</t>
  </si>
  <si>
    <t>d</t>
  </si>
  <si>
    <t>km</t>
  </si>
  <si>
    <t>road construction {RoW} | road | Cutoff, U</t>
  </si>
  <si>
    <t>market for road maintenance {GLO}  | road maintenance | Cutoff, U - created from RoW+ReR</t>
  </si>
  <si>
    <t xml:space="preserve">same market distribution as the passenger car world distribution (82.5% RoW, 17.5% ReR) </t>
  </si>
  <si>
    <t>MIEC_GV*3.6/calorific_fuel</t>
  </si>
  <si>
    <t>MIEC_BEV</t>
  </si>
  <si>
    <r>
      <t>100km.100kg</t>
    </r>
    <r>
      <rPr>
        <vertAlign val="subscript"/>
        <sz val="12"/>
        <color theme="1"/>
        <rFont val="Calibri (Corps)"/>
      </rPr>
      <t>red</t>
    </r>
  </si>
  <si>
    <r>
      <t>kgCO</t>
    </r>
    <r>
      <rPr>
        <vertAlign val="subscript"/>
        <sz val="12"/>
        <color theme="1"/>
        <rFont val="Calibri (Corps)"/>
      </rPr>
      <t>2</t>
    </r>
    <r>
      <rPr>
        <sz val="12"/>
        <color theme="1"/>
        <rFont val="Calibri"/>
        <family val="2"/>
        <scheme val="minor"/>
      </rPr>
      <t>eq/100km/100kg</t>
    </r>
    <r>
      <rPr>
        <vertAlign val="subscript"/>
        <sz val="12"/>
        <color theme="1"/>
        <rFont val="Calibri (Corps)"/>
      </rPr>
      <t>red</t>
    </r>
  </si>
  <si>
    <t>Flows in</t>
  </si>
  <si>
    <t>Waste</t>
  </si>
  <si>
    <t>e</t>
  </si>
  <si>
    <t>Name Parameter</t>
  </si>
  <si>
    <r>
      <t>i</t>
    </r>
    <r>
      <rPr>
        <vertAlign val="subscript"/>
        <sz val="12"/>
        <color theme="1"/>
        <rFont val="Calibri (Corps)"/>
      </rPr>
      <t>prod,g</t>
    </r>
    <r>
      <rPr>
        <sz val="12"/>
        <color theme="1"/>
        <rFont val="Calibri"/>
        <family val="2"/>
        <scheme val="minor"/>
      </rPr>
      <t xml:space="preserve"> = </t>
    </r>
  </si>
  <si>
    <r>
      <t>i</t>
    </r>
    <r>
      <rPr>
        <vertAlign val="subscript"/>
        <sz val="12"/>
        <color theme="1"/>
        <rFont val="Calibri (Corps)"/>
      </rPr>
      <t>petrol</t>
    </r>
    <r>
      <rPr>
        <sz val="12"/>
        <color theme="1"/>
        <rFont val="Calibri"/>
        <family val="2"/>
        <scheme val="minor"/>
      </rPr>
      <t xml:space="preserve"> = </t>
    </r>
  </si>
  <si>
    <r>
      <t>i</t>
    </r>
    <r>
      <rPr>
        <vertAlign val="subscript"/>
        <sz val="12"/>
        <color theme="1"/>
        <rFont val="Calibri (Corps)"/>
      </rPr>
      <t>RER</t>
    </r>
    <r>
      <rPr>
        <sz val="12"/>
        <color theme="1"/>
        <rFont val="Calibri"/>
        <family val="2"/>
        <scheme val="minor"/>
      </rPr>
      <t xml:space="preserve"> =
i</t>
    </r>
    <r>
      <rPr>
        <vertAlign val="subscript"/>
        <sz val="12"/>
        <color theme="1"/>
        <rFont val="Calibri (Corps)"/>
      </rPr>
      <t xml:space="preserve">CH </t>
    </r>
    <r>
      <rPr>
        <sz val="12"/>
        <color theme="1"/>
        <rFont val="Calibri (Corps)"/>
      </rPr>
      <t>=</t>
    </r>
    <r>
      <rPr>
        <vertAlign val="subscript"/>
        <sz val="12"/>
        <color theme="1"/>
        <rFont val="Calibri (Corps)"/>
      </rPr>
      <t xml:space="preserve"> </t>
    </r>
    <r>
      <rPr>
        <sz val="12"/>
        <color theme="1"/>
        <rFont val="Calibri"/>
        <family val="2"/>
        <scheme val="minor"/>
      </rPr>
      <t xml:space="preserve">
i</t>
    </r>
    <r>
      <rPr>
        <vertAlign val="subscript"/>
        <sz val="12"/>
        <color theme="1"/>
        <rFont val="Calibri (Corps)"/>
      </rPr>
      <t>US</t>
    </r>
    <r>
      <rPr>
        <sz val="12"/>
        <color theme="1"/>
        <rFont val="Calibri"/>
        <family val="2"/>
        <scheme val="minor"/>
      </rPr>
      <t xml:space="preserve"> = 
i</t>
    </r>
    <r>
      <rPr>
        <vertAlign val="subscript"/>
        <sz val="12"/>
        <color theme="1"/>
        <rFont val="Calibri (Corps)"/>
      </rPr>
      <t>QC</t>
    </r>
    <r>
      <rPr>
        <sz val="12"/>
        <color theme="1"/>
        <rFont val="Calibri"/>
        <family val="2"/>
        <scheme val="minor"/>
      </rPr>
      <t xml:space="preserve">  =</t>
    </r>
  </si>
  <si>
    <t>e=</t>
  </si>
  <si>
    <r>
      <t>i</t>
    </r>
    <r>
      <rPr>
        <vertAlign val="subscript"/>
        <sz val="12"/>
        <color theme="1"/>
        <rFont val="Calibri (Corps)"/>
      </rPr>
      <t>prod,PC</t>
    </r>
    <r>
      <rPr>
        <sz val="12"/>
        <color theme="1"/>
        <rFont val="Calibri"/>
        <family val="2"/>
        <scheme val="minor"/>
      </rPr>
      <t xml:space="preserve"> = </t>
    </r>
  </si>
  <si>
    <t>MIEC_GV</t>
  </si>
  <si>
    <t>MIEC_EV</t>
  </si>
  <si>
    <t>1.5-1.8</t>
  </si>
  <si>
    <t>0.4-0.45</t>
  </si>
  <si>
    <t xml:space="preserve">(m) </t>
  </si>
  <si>
    <t>lifetime_temp</t>
  </si>
  <si>
    <t>lifetime_PC</t>
  </si>
  <si>
    <t>P.1 PC Glazing Manufacturing Unit Process</t>
  </si>
  <si>
    <t>T.1 Tempered glazing Manufacturing Unit Process</t>
  </si>
  <si>
    <t>U.1 Use Phase Unit Process</t>
  </si>
  <si>
    <t>U.1-1 Energy Consumption</t>
  </si>
  <si>
    <t>U.1-2 Other Emission</t>
  </si>
  <si>
    <t>P.1 PC Glazing manufacturing</t>
  </si>
  <si>
    <t>Parameter Name</t>
  </si>
  <si>
    <t>Value</t>
  </si>
  <si>
    <t>Comment</t>
  </si>
  <si>
    <t>f</t>
  </si>
  <si>
    <r>
      <t>i</t>
    </r>
    <r>
      <rPr>
        <vertAlign val="subscript"/>
        <sz val="12"/>
        <color theme="1"/>
        <rFont val="Calibri (Corps)"/>
      </rPr>
      <t>prod,PC</t>
    </r>
    <r>
      <rPr>
        <sz val="12"/>
        <color theme="1"/>
        <rFont val="Calibri"/>
        <family val="2"/>
        <scheme val="minor"/>
      </rPr>
      <t xml:space="preserve"> </t>
    </r>
  </si>
  <si>
    <r>
      <t>i</t>
    </r>
    <r>
      <rPr>
        <vertAlign val="subscript"/>
        <sz val="12"/>
        <color theme="1"/>
        <rFont val="Calibri (Corps)"/>
      </rPr>
      <t>prod,g</t>
    </r>
    <r>
      <rPr>
        <sz val="12"/>
        <color theme="1"/>
        <rFont val="Calibri"/>
        <family val="2"/>
        <scheme val="minor"/>
      </rPr>
      <t xml:space="preserve"> </t>
    </r>
  </si>
  <si>
    <t>MIEC</t>
  </si>
  <si>
    <t>ΔM</t>
  </si>
  <si>
    <t>1.5-1.8 (GV)
0.4-0.45 (BEV)</t>
  </si>
  <si>
    <t>362 (GV)
14-479 (BEV)</t>
  </si>
  <si>
    <t>-</t>
  </si>
  <si>
    <r>
      <t>kgCO</t>
    </r>
    <r>
      <rPr>
        <vertAlign val="subscript"/>
        <sz val="12"/>
        <color rgb="FF000000"/>
        <rFont val="Calibri"/>
        <family val="2"/>
        <scheme val="minor"/>
      </rPr>
      <t>2</t>
    </r>
    <r>
      <rPr>
        <sz val="12"/>
        <color rgb="FF000000"/>
        <rFont val="Calibri"/>
        <family val="2"/>
        <scheme val="minor"/>
      </rPr>
      <t>eq/100km/100kg</t>
    </r>
    <r>
      <rPr>
        <vertAlign val="subscript"/>
        <sz val="12"/>
        <color rgb="FF000000"/>
        <rFont val="Calibri"/>
        <family val="2"/>
        <scheme val="minor"/>
      </rPr>
      <t>red</t>
    </r>
  </si>
  <si>
    <t>Parameter</t>
  </si>
  <si>
    <r>
      <t>i</t>
    </r>
    <r>
      <rPr>
        <vertAlign val="subscript"/>
        <sz val="12"/>
        <color theme="1"/>
        <rFont val="Calibri (Corps)"/>
      </rPr>
      <t>energy</t>
    </r>
    <r>
      <rPr>
        <sz val="12"/>
        <color theme="1"/>
        <rFont val="Calibri"/>
        <family val="2"/>
        <scheme val="minor"/>
      </rPr>
      <t xml:space="preserve"> </t>
    </r>
  </si>
  <si>
    <t>T.1 Traditional Glazing manufacturing</t>
  </si>
  <si>
    <t>U.1 Use Phase</t>
  </si>
  <si>
    <t xml:space="preserve">U.1 Use Phase </t>
  </si>
  <si>
    <t>Product</t>
  </si>
  <si>
    <t>Polycarbonate Glazing System</t>
  </si>
  <si>
    <t>Traditional Glazing System</t>
  </si>
  <si>
    <t xml:space="preserve">Climate Change Intensities </t>
  </si>
  <si>
    <t>Scenarios</t>
  </si>
  <si>
    <t>RER - Medium Size GV Car - WLTP</t>
  </si>
  <si>
    <t>RER - Medium Size BEV Car - WLTP</t>
  </si>
  <si>
    <t>RER - Large Size GV Car - WLTP</t>
  </si>
  <si>
    <t>CH - Large Size BEV Car - WLTP</t>
  </si>
  <si>
    <t>RER - Large Size BEV Car - WLTP</t>
  </si>
  <si>
    <t>CH - Medium Size BEV Car - WLTP</t>
  </si>
  <si>
    <t>RER - Medium Size GV Car - 100% City</t>
  </si>
  <si>
    <t>CH - Medium Size BEV Car - 100% City</t>
  </si>
  <si>
    <t>RER - Medium Size BEV Car - 100% City</t>
  </si>
  <si>
    <t>RNA - Medium Size GV Car - WLTP</t>
  </si>
  <si>
    <t>QC - Medium Size BEV Car - WLTP</t>
  </si>
  <si>
    <t>US - Medium Size BEV Car - WLTP</t>
  </si>
  <si>
    <r>
      <t>i</t>
    </r>
    <r>
      <rPr>
        <vertAlign val="subscript"/>
        <sz val="12"/>
        <color theme="1"/>
        <rFont val="Calibri (Corps)"/>
      </rPr>
      <t>energy</t>
    </r>
    <r>
      <rPr>
        <sz val="12"/>
        <color theme="1"/>
        <rFont val="Calibri"/>
        <family val="2"/>
        <scheme val="minor"/>
      </rPr>
      <t xml:space="preserve"> [kgCO2/kWh]</t>
    </r>
  </si>
  <si>
    <r>
      <t>gCO</t>
    </r>
    <r>
      <rPr>
        <vertAlign val="subscript"/>
        <sz val="12"/>
        <color theme="1"/>
        <rFont val="Calibri (Corps)"/>
      </rPr>
      <t>2</t>
    </r>
    <r>
      <rPr>
        <sz val="12"/>
        <color theme="1"/>
        <rFont val="Calibri"/>
        <family val="2"/>
        <scheme val="minor"/>
      </rPr>
      <t>eq/kWh</t>
    </r>
  </si>
  <si>
    <t>MIEC [kWh/100km/100kg]</t>
  </si>
  <si>
    <r>
      <t>Use Phase Results [kgCO2/100km.100kg</t>
    </r>
    <r>
      <rPr>
        <vertAlign val="subscript"/>
        <sz val="12"/>
        <color theme="1"/>
        <rFont val="Calibri (Corps)"/>
      </rPr>
      <t>red ]</t>
    </r>
  </si>
  <si>
    <t>0.11-0.77</t>
  </si>
  <si>
    <t>Formula</t>
  </si>
  <si>
    <t>density_PC*thickness_PC*surface_FU*distance_FU/lifetime_PC</t>
  </si>
  <si>
    <t>density_t*thickness_t*surface_FU*distance_FU/lifetime_t</t>
  </si>
  <si>
    <t>(mass_t/100)*(distance_FU/100)</t>
  </si>
  <si>
    <t>(mass_PC/100)*(distance_FU/100)</t>
  </si>
  <si>
    <t>Context Definition: Select your context</t>
  </si>
  <si>
    <t>kgCO2eq</t>
  </si>
  <si>
    <t>Net Life Cycle Result</t>
  </si>
  <si>
    <r>
      <t>Use Phase Benefits [kgCO2/kg</t>
    </r>
    <r>
      <rPr>
        <vertAlign val="subscript"/>
        <sz val="12"/>
        <color theme="1"/>
        <rFont val="Calibri (Corps)"/>
      </rPr>
      <t>red</t>
    </r>
    <r>
      <rPr>
        <sz val="12"/>
        <color theme="1"/>
        <rFont val="Calibri"/>
        <family val="2"/>
        <scheme val="minor"/>
      </rPr>
      <t>]</t>
    </r>
  </si>
  <si>
    <t>Manufacturing Additional Costs</t>
  </si>
  <si>
    <t>Comparison with Manufacturing additional Costs</t>
  </si>
  <si>
    <t>LIGHTWEIGHTING NOT BENECIAL</t>
  </si>
  <si>
    <t>LIGHTWEIGHTING BENEFICIAL</t>
  </si>
  <si>
    <t>Streamlined Comparison Between the two systems</t>
  </si>
  <si>
    <r>
      <t>ΔI</t>
    </r>
    <r>
      <rPr>
        <vertAlign val="subscript"/>
        <sz val="12"/>
        <color theme="1"/>
        <rFont val="Calibri (Corps)"/>
      </rPr>
      <t>prod</t>
    </r>
  </si>
  <si>
    <t>Parameters for the streamlined comparison</t>
  </si>
  <si>
    <t>Equation of the streamlined comparison</t>
  </si>
  <si>
    <t xml:space="preserve">(m2) </t>
  </si>
  <si>
    <t>functional unit - glass surface used in ecoinvent car modelling (Simons, 2016)</t>
  </si>
  <si>
    <t xml:space="preserve">(km) </t>
  </si>
  <si>
    <t>lifespan of a car used in ecoinvent car modelling (Simons, 2016)</t>
  </si>
  <si>
    <t>hypothesis (Simons et al. 2016)</t>
  </si>
  <si>
    <t>hypothesis</t>
  </si>
  <si>
    <t xml:space="preserve">(kwh/100km/100kg) </t>
  </si>
  <si>
    <t>determined by the physic-based equation</t>
  </si>
  <si>
    <t xml:space="preserve">(m.a/(kg.km))) </t>
  </si>
  <si>
    <t xml:space="preserve">(kg/(kg.km)) </t>
  </si>
  <si>
    <t>Thickness for tempered glazing ranges 3-4mm (Lynam et al.). Saint-Gobain Sekurit tests are done with 3.15mm thickness galzing - We selected a 3.25mm average value</t>
  </si>
  <si>
    <t>Thickness for PC glazing ranges 4-5mm (Covestro, Hotaka et al., Kunststoffe International). Average of 4.5mm is taken</t>
  </si>
  <si>
    <t>References</t>
  </si>
  <si>
    <t>Simons 2016</t>
  </si>
  <si>
    <t xml:space="preserve">Lynam et al. </t>
  </si>
  <si>
    <t>Covestro</t>
  </si>
  <si>
    <t>Kunststoffe International</t>
  </si>
  <si>
    <t>Saint Gobain</t>
  </si>
  <si>
    <t>Issue 2007/09 available at https://en.kunststoffe.de/a/specialistarticle/vast-substitution-potential-polycarbonat-262149</t>
  </si>
  <si>
    <t>Panoramic Roof commercialed by Covestro : https://solutions.covestro.com/en/highlights/articles/cases/2019/panoramic-car-roof</t>
  </si>
  <si>
    <t>Sekurit windows commercialized by Saint Gobain: https://www.saint-gobain-sekurit.com/global-excellence/our-production-processes/glossary</t>
  </si>
  <si>
    <t>Lynam, N. R. (1990). Smart Windows for Automobiles. SAE Technical Paper Series. doi:10.4271/900419</t>
  </si>
  <si>
    <t>A. Simons, ‘Road transport: new life cycle inventories for fossil-fuelled passenger cars and non-exhaust emissions in ecoinvent v3’, International Journal of Life Cycle Assessment, vol. 21, no. 9, pp. 1299–1313, Sep. 2016, doi: 10.1007/s11367-013-0642-9.</t>
  </si>
  <si>
    <t>File context</t>
  </si>
  <si>
    <t>File objective</t>
  </si>
  <si>
    <t>Parameters</t>
  </si>
  <si>
    <t>Unit Process</t>
  </si>
  <si>
    <t>Results</t>
  </si>
  <si>
    <t>Authors</t>
  </si>
  <si>
    <t>Contact</t>
  </si>
  <si>
    <t>For any question ask Gabriel Magnaval gabriel.magnaval@hevs.ch</t>
  </si>
  <si>
    <t>These data sheets are the supplementary information SI4 for the article 'Development of an Analytical Model of Automobile Energy Consumption During Use-Phase for Parametrized Life Cycle Assessment'.</t>
  </si>
  <si>
    <t>This table contains the raw parameters of the LCA, with their value and the source</t>
  </si>
  <si>
    <t>3 tabs gathered the unit processes. The processes are classified by life stage: two tabs for the manufacturing process (PC and glass), one tab for the use phase</t>
  </si>
  <si>
    <t>Gabriel Magnaval, Anne-Marie Boulay</t>
  </si>
  <si>
    <t>This tab lists all the parameters used in the different systems</t>
  </si>
  <si>
    <t>This tab describes the manufacture of the lightweight PC glazing system.</t>
  </si>
  <si>
    <t>This tab describes the manufacture of the traditional tempered glass glazing system.</t>
  </si>
  <si>
    <t>This tab describes the use phase process which will be used by both systems</t>
  </si>
  <si>
    <t>This tab describes the streamlined approach, including the parameters and their quantification depending on the scenarios</t>
  </si>
  <si>
    <r>
      <rPr>
        <sz val="11"/>
        <color rgb="FF000000"/>
        <rFont val="Calibri"/>
        <family val="2"/>
      </rPr>
      <t xml:space="preserve">Comparison based on the  </t>
    </r>
    <r>
      <rPr>
        <b/>
        <sz val="11"/>
        <color indexed="8"/>
        <rFont val="Calibri"/>
        <family val="2"/>
      </rPr>
      <t>Functional Unit (4m2 and 150,000km)</t>
    </r>
  </si>
  <si>
    <t>There are three types of tab (color Blue, Green, Yellow): blue gathered the parameters of the inventory // Green the unit processes to model the system // Yellow the results</t>
  </si>
  <si>
    <t>HH : Human Health</t>
  </si>
  <si>
    <t>EQ: Ecosystem Quality</t>
  </si>
  <si>
    <t xml:space="preserve">This tab describes the result of the comparative LCA between the lightweight and traditional glazing for Climate Change Indicator </t>
  </si>
  <si>
    <t>This tab describes the result of the comparative LCA between the lightweight and traditional glazing for AoP of Impact World Plus</t>
  </si>
  <si>
    <r>
      <rPr>
        <b/>
        <sz val="12"/>
        <color theme="1"/>
        <rFont val="Calibri"/>
        <family val="2"/>
        <scheme val="minor"/>
      </rPr>
      <t>Figure S1</t>
    </r>
    <r>
      <rPr>
        <sz val="12"/>
        <color theme="1"/>
        <rFont val="Calibri"/>
        <family val="2"/>
        <scheme val="minor"/>
      </rPr>
      <t>: LCA Comparison of PC and traditional glass glazing for the Reference Scenario (European Average GV) and for HH and EQ indicators from IW+</t>
    </r>
  </si>
  <si>
    <r>
      <rPr>
        <b/>
        <sz val="12"/>
        <color theme="1"/>
        <rFont val="Calibri"/>
        <family val="2"/>
        <scheme val="minor"/>
      </rPr>
      <t>Figure S2</t>
    </r>
    <r>
      <rPr>
        <sz val="12"/>
        <color theme="1"/>
        <rFont val="Calibri"/>
        <family val="2"/>
        <scheme val="minor"/>
      </rPr>
      <t>: LCA Comparison of PC and traditional glass glazing for the American Average GV scenario and for HH and EQ indicators from IW+</t>
    </r>
  </si>
  <si>
    <r>
      <rPr>
        <b/>
        <sz val="12"/>
        <color theme="1"/>
        <rFont val="Calibri"/>
        <family val="2"/>
        <scheme val="minor"/>
      </rPr>
      <t>Figure S3</t>
    </r>
    <r>
      <rPr>
        <sz val="12"/>
        <color theme="1"/>
        <rFont val="Calibri"/>
        <family val="2"/>
        <scheme val="minor"/>
      </rPr>
      <t>: LCA Comparison of PC and traditional glass glazing for the European Average Electric Vehicle scenario and for HH and EQ indicators from IW+</t>
    </r>
  </si>
  <si>
    <r>
      <rPr>
        <b/>
        <sz val="12"/>
        <color theme="1"/>
        <rFont val="Calibri"/>
        <family val="2"/>
        <scheme val="minor"/>
      </rPr>
      <t>Figure S4</t>
    </r>
    <r>
      <rPr>
        <sz val="12"/>
        <color theme="1"/>
        <rFont val="Calibri"/>
        <family val="2"/>
        <scheme val="minor"/>
      </rPr>
      <t>: LCA Comparison of PC and traditional glass glazing for the American Average Electric Vehicle scenario and for HH and EQ indicators from IW+</t>
    </r>
  </si>
  <si>
    <t>The 3 results tabs show the results of the streamlined LCA comparison (based on the approach presented in the paper), the full LCA CO2 results based on the functional unit, and the full LCA Human Health and Ecosystem Quality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</si>
</sst>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E+00"/>
    <numFmt numFmtId="165" formatCode="0.0"/>
  </numFmts>
  <fonts count="17" x14ac:knownFonts="1">
    <font>
      <sz val="12"/>
      <color theme="1"/>
      <name val="Calibri"/>
      <family val="2"/>
      <scheme val="minor"/>
    </font>
    <font>
      <b/>
      <sz val="14"/>
      <color theme="0"/>
      <name val="Calibri"/>
      <family val="2"/>
      <scheme val="minor"/>
    </font>
    <font>
      <b/>
      <sz val="11"/>
      <color theme="1"/>
      <name val="Calibri"/>
      <family val="2"/>
      <scheme val="minor"/>
    </font>
    <font>
      <b/>
      <sz val="11"/>
      <color indexed="8"/>
      <name val="Calibri"/>
      <family val="2"/>
    </font>
    <font>
      <sz val="11"/>
      <color indexed="8"/>
      <name val="Calibri"/>
      <family val="2"/>
    </font>
    <font>
      <sz val="14"/>
      <color theme="1"/>
      <name val="Calibri"/>
      <family val="2"/>
      <scheme val="minor"/>
    </font>
    <font>
      <sz val="12"/>
      <color theme="1"/>
      <name val="Calibri"/>
      <family val="2"/>
      <scheme val="minor"/>
    </font>
    <font>
      <vertAlign val="subscript"/>
      <sz val="12"/>
      <color theme="1"/>
      <name val="Calibri (Corps)"/>
    </font>
    <font>
      <sz val="12"/>
      <color theme="1"/>
      <name val="Calibri (Corps)"/>
    </font>
    <font>
      <sz val="12"/>
      <color rgb="FF000000"/>
      <name val="Calibri"/>
      <family val="2"/>
      <scheme val="minor"/>
    </font>
    <font>
      <vertAlign val="subscript"/>
      <sz val="12"/>
      <color rgb="FF000000"/>
      <name val="Calibri"/>
      <family val="2"/>
      <scheme val="minor"/>
    </font>
    <font>
      <b/>
      <sz val="18"/>
      <color theme="1"/>
      <name val="Calibri"/>
      <family val="2"/>
      <scheme val="minor"/>
    </font>
    <font>
      <b/>
      <sz val="11"/>
      <color rgb="FFFFFFFF"/>
      <name val="Calibri"/>
      <family val="2"/>
      <scheme val="minor"/>
    </font>
    <font>
      <b/>
      <sz val="14"/>
      <color rgb="FFFFFFFF"/>
      <name val="Calibri"/>
      <family val="2"/>
      <scheme val="minor"/>
    </font>
    <font>
      <sz val="11"/>
      <color rgb="FF000000"/>
      <name val="Calibri"/>
      <family val="2"/>
    </font>
    <font>
      <sz val="22"/>
      <color theme="1"/>
      <name val="Calibri"/>
      <family val="2"/>
      <scheme val="minor"/>
    </font>
    <font>
      <b/>
      <sz val="12"/>
      <color theme="1"/>
      <name val="Calibri"/>
      <family val="2"/>
      <scheme val="minor"/>
    </font>
  </fonts>
  <fills count="12">
    <fill>
      <patternFill patternType="none"/>
    </fill>
    <fill>
      <patternFill patternType="gray125"/>
    </fill>
    <fill>
      <patternFill patternType="solid">
        <fgColor rgb="FF009FBB"/>
        <bgColor indexed="64"/>
      </patternFill>
    </fill>
    <fill>
      <patternFill patternType="solid">
        <fgColor theme="8" tint="0.59999389629810485"/>
        <bgColor indexed="64"/>
      </patternFill>
    </fill>
    <fill>
      <patternFill patternType="solid">
        <fgColor rgb="FFBDD8EE"/>
        <bgColor indexed="64"/>
      </patternFill>
    </fill>
    <fill>
      <patternFill patternType="solid">
        <fgColor theme="7"/>
        <bgColor indexed="64"/>
      </patternFill>
    </fill>
    <fill>
      <patternFill patternType="solid">
        <fgColor theme="5"/>
        <bgColor indexed="64"/>
      </patternFill>
    </fill>
    <fill>
      <patternFill patternType="solid">
        <fgColor theme="5" tint="0.59999389629810485"/>
        <bgColor indexed="64"/>
      </patternFill>
    </fill>
    <fill>
      <patternFill patternType="solid">
        <fgColor rgb="FFFF7F74"/>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9FBB"/>
        <bgColor rgb="FF000000"/>
      </patternFill>
    </fill>
  </fills>
  <borders count="14">
    <border>
      <left/>
      <right/>
      <top/>
      <bottom/>
      <diagonal/>
    </border>
    <border>
      <left/>
      <right/>
      <top/>
      <bottom style="medium">
        <color indexed="64"/>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6" fillId="0" borderId="0"/>
  </cellStyleXfs>
  <cellXfs count="91">
    <xf numFmtId="0" fontId="0" fillId="0" borderId="0" xfId="0"/>
    <xf numFmtId="0" fontId="1" fillId="2" borderId="0" xfId="0" applyFont="1" applyFill="1"/>
    <xf numFmtId="0" fontId="0" fillId="2" borderId="0" xfId="0" applyFill="1"/>
    <xf numFmtId="0" fontId="2" fillId="0" borderId="0" xfId="0" applyFont="1" applyAlignment="1">
      <alignment horizontal="center"/>
    </xf>
    <xf numFmtId="0" fontId="2" fillId="0" borderId="0" xfId="0" applyFont="1" applyAlignment="1">
      <alignment horizontal="left"/>
    </xf>
    <xf numFmtId="0" fontId="3" fillId="3" borderId="0" xfId="0" applyFont="1" applyFill="1"/>
    <xf numFmtId="0" fontId="4" fillId="3" borderId="0" xfId="0" applyFont="1" applyFill="1"/>
    <xf numFmtId="0" fontId="0" fillId="3" borderId="0" xfId="0" applyFill="1"/>
    <xf numFmtId="0" fontId="5" fillId="2" borderId="0" xfId="0" applyFont="1" applyFill="1"/>
    <xf numFmtId="0" fontId="3" fillId="0" borderId="1" xfId="0" applyFont="1" applyBorder="1" applyAlignment="1">
      <alignment horizontal="center"/>
    </xf>
    <xf numFmtId="0" fontId="3" fillId="0" borderId="1" xfId="0" applyFont="1" applyBorder="1" applyAlignment="1">
      <alignment horizontal="left"/>
    </xf>
    <xf numFmtId="0" fontId="2" fillId="0" borderId="1" xfId="0" applyFont="1" applyBorder="1" applyAlignment="1">
      <alignment horizontal="center"/>
    </xf>
    <xf numFmtId="0" fontId="0" fillId="4" borderId="0" xfId="0" applyFill="1"/>
    <xf numFmtId="0" fontId="0" fillId="4" borderId="2" xfId="0" applyFill="1" applyBorder="1"/>
    <xf numFmtId="11" fontId="0" fillId="0" borderId="0" xfId="0" applyNumberFormat="1"/>
    <xf numFmtId="0" fontId="1" fillId="0" borderId="0" xfId="0" applyFont="1"/>
    <xf numFmtId="0" fontId="5" fillId="0" borderId="0" xfId="0" applyFont="1"/>
    <xf numFmtId="0" fontId="3" fillId="0" borderId="1" xfId="0" applyFont="1" applyBorder="1" applyAlignment="1">
      <alignment horizontal="center" wrapText="1"/>
    </xf>
    <xf numFmtId="0" fontId="0" fillId="0" borderId="2" xfId="0" applyBorder="1"/>
    <xf numFmtId="0" fontId="0" fillId="5" borderId="0" xfId="0" applyFill="1"/>
    <xf numFmtId="0" fontId="6" fillId="4" borderId="0" xfId="1" applyFill="1"/>
    <xf numFmtId="0" fontId="0" fillId="4" borderId="0" xfId="0" applyFill="1" applyAlignment="1">
      <alignment horizontal="right"/>
    </xf>
    <xf numFmtId="0" fontId="0" fillId="0" borderId="0" xfId="0" applyAlignment="1">
      <alignment horizontal="right"/>
    </xf>
    <xf numFmtId="0" fontId="0" fillId="4" borderId="2" xfId="0" applyFill="1" applyBorder="1" applyAlignment="1">
      <alignment horizontal="right"/>
    </xf>
    <xf numFmtId="0" fontId="0" fillId="5" borderId="0" xfId="0" applyFill="1" applyAlignment="1">
      <alignment horizontal="right"/>
    </xf>
    <xf numFmtId="0" fontId="0" fillId="0" borderId="0" xfId="0" applyAlignment="1">
      <alignment horizontal="right" wrapText="1"/>
    </xf>
    <xf numFmtId="0" fontId="0" fillId="0" borderId="0" xfId="0" applyAlignment="1">
      <alignment vertical="center" wrapText="1"/>
    </xf>
    <xf numFmtId="0" fontId="0" fillId="0" borderId="0" xfId="0" applyAlignment="1">
      <alignment vertical="center"/>
    </xf>
    <xf numFmtId="164" fontId="0" fillId="5" borderId="0" xfId="0" applyNumberFormat="1" applyFill="1"/>
    <xf numFmtId="0" fontId="3" fillId="0" borderId="0" xfId="0" applyFont="1" applyAlignment="1">
      <alignment horizontal="center"/>
    </xf>
    <xf numFmtId="0" fontId="3" fillId="0" borderId="0" xfId="0" applyFont="1" applyAlignment="1">
      <alignment horizontal="left"/>
    </xf>
    <xf numFmtId="0" fontId="2" fillId="0" borderId="3" xfId="0" applyFont="1" applyBorder="1" applyAlignment="1">
      <alignment horizontal="center"/>
    </xf>
    <xf numFmtId="0" fontId="2" fillId="0" borderId="3" xfId="0" applyFont="1" applyBorder="1" applyAlignment="1">
      <alignment horizontal="left"/>
    </xf>
    <xf numFmtId="0" fontId="0" fillId="0" borderId="3" xfId="0" applyBorder="1" applyAlignment="1">
      <alignment horizontal="right"/>
    </xf>
    <xf numFmtId="0" fontId="0" fillId="0" borderId="3" xfId="0" applyBorder="1" applyAlignment="1">
      <alignment vertical="center"/>
    </xf>
    <xf numFmtId="2" fontId="0" fillId="0" borderId="3" xfId="0" applyNumberFormat="1" applyBorder="1" applyAlignment="1">
      <alignment horizontal="right"/>
    </xf>
    <xf numFmtId="0" fontId="0" fillId="0" borderId="3" xfId="0" applyBorder="1" applyAlignment="1">
      <alignment horizontal="right" wrapText="1"/>
    </xf>
    <xf numFmtId="0" fontId="9" fillId="0" borderId="3" xfId="0" applyFont="1" applyBorder="1" applyAlignment="1">
      <alignment vertical="center"/>
    </xf>
    <xf numFmtId="164" fontId="0" fillId="0" borderId="3" xfId="0" applyNumberFormat="1" applyBorder="1" applyAlignment="1">
      <alignment horizontal="right"/>
    </xf>
    <xf numFmtId="0" fontId="0" fillId="0" borderId="3" xfId="0" applyBorder="1" applyAlignment="1">
      <alignment horizontal="right" vertical="center"/>
    </xf>
    <xf numFmtId="0" fontId="0" fillId="0" borderId="3" xfId="0" applyBorder="1"/>
    <xf numFmtId="2" fontId="0" fillId="0" borderId="3" xfId="0" applyNumberFormat="1" applyBorder="1"/>
    <xf numFmtId="1" fontId="0" fillId="0" borderId="3" xfId="0" applyNumberFormat="1" applyBorder="1"/>
    <xf numFmtId="0" fontId="11" fillId="0" borderId="0" xfId="0" applyFont="1"/>
    <xf numFmtId="0" fontId="0" fillId="6" borderId="3" xfId="0" applyFill="1" applyBorder="1"/>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0" fillId="4" borderId="4" xfId="0" applyFill="1" applyBorder="1"/>
    <xf numFmtId="0" fontId="0" fillId="4" borderId="5" xfId="0" applyFill="1" applyBorder="1"/>
    <xf numFmtId="0" fontId="0" fillId="0" borderId="8" xfId="0" applyBorder="1"/>
    <xf numFmtId="0" fontId="0" fillId="0" borderId="9" xfId="0" applyBorder="1"/>
    <xf numFmtId="0" fontId="0" fillId="4" borderId="8" xfId="0" applyFill="1" applyBorder="1"/>
    <xf numFmtId="0" fontId="0" fillId="4" borderId="9" xfId="0" applyFill="1" applyBorder="1"/>
    <xf numFmtId="0" fontId="0" fillId="0" borderId="6" xfId="0" applyBorder="1"/>
    <xf numFmtId="0" fontId="0" fillId="0" borderId="1" xfId="0" applyBorder="1"/>
    <xf numFmtId="0" fontId="0" fillId="0" borderId="7" xfId="0" applyBorder="1"/>
    <xf numFmtId="0" fontId="1" fillId="0" borderId="10" xfId="0" applyFont="1" applyBorder="1"/>
    <xf numFmtId="0" fontId="3" fillId="0" borderId="11" xfId="0" applyFont="1" applyBorder="1" applyAlignment="1">
      <alignment horizontal="center"/>
    </xf>
    <xf numFmtId="0" fontId="3" fillId="0" borderId="12" xfId="0" applyFont="1" applyBorder="1" applyAlignment="1">
      <alignment horizontal="center"/>
    </xf>
    <xf numFmtId="0" fontId="0" fillId="4" borderId="10" xfId="0" applyFill="1" applyBorder="1"/>
    <xf numFmtId="0" fontId="0" fillId="0" borderId="12" xfId="0" applyBorder="1"/>
    <xf numFmtId="0" fontId="0" fillId="4" borderId="12" xfId="0" applyFill="1" applyBorder="1"/>
    <xf numFmtId="0" fontId="0" fillId="0" borderId="11" xfId="0" applyBorder="1"/>
    <xf numFmtId="0" fontId="3" fillId="0" borderId="6" xfId="0" applyFont="1" applyBorder="1" applyAlignment="1">
      <alignment horizontal="center" wrapText="1"/>
    </xf>
    <xf numFmtId="0" fontId="3" fillId="0" borderId="8" xfId="0" applyFont="1" applyBorder="1" applyAlignment="1">
      <alignment horizontal="center" wrapText="1"/>
    </xf>
    <xf numFmtId="1" fontId="0" fillId="0" borderId="8" xfId="0" applyNumberFormat="1" applyBorder="1"/>
    <xf numFmtId="2" fontId="0" fillId="0" borderId="8" xfId="0" applyNumberFormat="1" applyBorder="1"/>
    <xf numFmtId="0" fontId="0" fillId="0" borderId="8" xfId="0" applyBorder="1" applyAlignment="1">
      <alignment horizontal="right"/>
    </xf>
    <xf numFmtId="165" fontId="0" fillId="7" borderId="3" xfId="0" applyNumberFormat="1" applyFill="1" applyBorder="1" applyAlignment="1">
      <alignment horizontal="right" vertical="center"/>
    </xf>
    <xf numFmtId="0" fontId="0" fillId="7" borderId="3" xfId="0" applyFill="1" applyBorder="1" applyAlignment="1">
      <alignment vertical="center"/>
    </xf>
    <xf numFmtId="0" fontId="0" fillId="7" borderId="3" xfId="0" applyFill="1" applyBorder="1"/>
    <xf numFmtId="0" fontId="0" fillId="7" borderId="3" xfId="0" applyFill="1" applyBorder="1" applyAlignment="1">
      <alignment horizontal="right"/>
    </xf>
    <xf numFmtId="0" fontId="0" fillId="8" borderId="3" xfId="0" applyFill="1" applyBorder="1"/>
    <xf numFmtId="0" fontId="0" fillId="9" borderId="3" xfId="0" applyFill="1" applyBorder="1"/>
    <xf numFmtId="0" fontId="0" fillId="7" borderId="3" xfId="0" applyFill="1" applyBorder="1" applyAlignment="1">
      <alignment horizontal="right" vertical="center"/>
    </xf>
    <xf numFmtId="0" fontId="12" fillId="2" borderId="13" xfId="0" applyFont="1" applyFill="1" applyBorder="1" applyAlignment="1">
      <alignment vertical="center"/>
    </xf>
    <xf numFmtId="0" fontId="12" fillId="2" borderId="13" xfId="0" applyFont="1" applyFill="1" applyBorder="1" applyAlignment="1">
      <alignment wrapText="1"/>
    </xf>
    <xf numFmtId="0" fontId="0" fillId="2" borderId="13" xfId="0" applyFill="1" applyBorder="1" applyAlignment="1">
      <alignment wrapText="1"/>
    </xf>
    <xf numFmtId="0" fontId="0" fillId="0" borderId="13" xfId="0" applyBorder="1" applyAlignment="1">
      <alignment vertical="center"/>
    </xf>
    <xf numFmtId="0" fontId="0" fillId="0" borderId="13" xfId="0" applyBorder="1" applyAlignment="1">
      <alignment wrapText="1"/>
    </xf>
    <xf numFmtId="0" fontId="0" fillId="0" borderId="13" xfId="0" applyBorder="1"/>
    <xf numFmtId="0" fontId="13" fillId="11" borderId="0" xfId="0" applyFont="1" applyFill="1"/>
    <xf numFmtId="0" fontId="15" fillId="0" borderId="0" xfId="0" applyFont="1"/>
    <xf numFmtId="0" fontId="5" fillId="0" borderId="0" xfId="0" applyFont="1" applyAlignment="1">
      <alignment horizontal="center"/>
    </xf>
    <xf numFmtId="0" fontId="0" fillId="10" borderId="3" xfId="0" applyFill="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0" fillId="0" borderId="0" xfId="0" applyAlignment="1">
      <alignment horizontal="center" vertical="top" wrapText="1"/>
    </xf>
  </cellXfs>
  <cellStyles count="2">
    <cellStyle name="Normal" xfId="0" builtinId="0"/>
    <cellStyle name="Normal 2" xfId="1" xr:uid="{9992AA3C-1B1F-F444-8455-E9CACD8302CE}"/>
  </cellStyles>
  <dxfs count="0"/>
  <tableStyles count="0" defaultTableStyle="TableStyleMedium2" defaultPivotStyle="PivotStyleLight16"/>
  <colors>
    <mruColors>
      <color rgb="FFFF7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7</xdr:col>
      <xdr:colOff>793750</xdr:colOff>
      <xdr:row>22</xdr:row>
      <xdr:rowOff>76200</xdr:rowOff>
    </xdr:from>
    <xdr:ext cx="65" cy="172227"/>
    <xdr:sp macro="" textlink="">
      <xdr:nvSpPr>
        <xdr:cNvPr id="4" name="ZoneTexte 3">
          <a:extLst>
            <a:ext uri="{FF2B5EF4-FFF2-40B4-BE49-F238E27FC236}">
              <a16:creationId xmlns:a16="http://schemas.microsoft.com/office/drawing/2014/main" id="{6FF6B70F-FA2D-9A40-9926-F60E2CFE047F}"/>
            </a:ext>
          </a:extLst>
        </xdr:cNvPr>
        <xdr:cNvSpPr txBox="1"/>
      </xdr:nvSpPr>
      <xdr:spPr>
        <a:xfrm>
          <a:off x="11588750" y="4660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twoCellAnchor>
    <xdr:from>
      <xdr:col>1</xdr:col>
      <xdr:colOff>63500</xdr:colOff>
      <xdr:row>3</xdr:row>
      <xdr:rowOff>38100</xdr:rowOff>
    </xdr:from>
    <xdr:to>
      <xdr:col>4</xdr:col>
      <xdr:colOff>1892300</xdr:colOff>
      <xdr:row>5</xdr:row>
      <xdr:rowOff>177800</xdr:rowOff>
    </xdr:to>
    <xdr:pic>
      <xdr:nvPicPr>
        <xdr:cNvPr id="5" name="Image 4">
          <a:extLst>
            <a:ext uri="{FF2B5EF4-FFF2-40B4-BE49-F238E27FC236}">
              <a16:creationId xmlns:a16="http://schemas.microsoft.com/office/drawing/2014/main" id="{FE896BF6-F110-3346-8F8C-98C891CBE3D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4700" y="685800"/>
          <a:ext cx="6464300" cy="54610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304800</xdr:colOff>
      <xdr:row>11</xdr:row>
      <xdr:rowOff>139700</xdr:rowOff>
    </xdr:from>
    <xdr:to>
      <xdr:col>11</xdr:col>
      <xdr:colOff>749300</xdr:colOff>
      <xdr:row>38</xdr:row>
      <xdr:rowOff>177800</xdr:rowOff>
    </xdr:to>
    <xdr:pic>
      <xdr:nvPicPr>
        <xdr:cNvPr id="4" name="Image 3">
          <a:extLst>
            <a:ext uri="{FF2B5EF4-FFF2-40B4-BE49-F238E27FC236}">
              <a16:creationId xmlns:a16="http://schemas.microsoft.com/office/drawing/2014/main" id="{5430A183-0A3F-AB45-95B5-AD94D8DF73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0300" y="2743200"/>
          <a:ext cx="8699500"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609600</xdr:colOff>
      <xdr:row>11</xdr:row>
      <xdr:rowOff>127000</xdr:rowOff>
    </xdr:from>
    <xdr:to>
      <xdr:col>33</xdr:col>
      <xdr:colOff>431800</xdr:colOff>
      <xdr:row>38</xdr:row>
      <xdr:rowOff>165100</xdr:rowOff>
    </xdr:to>
    <xdr:pic>
      <xdr:nvPicPr>
        <xdr:cNvPr id="10" name="Image 9">
          <a:extLst>
            <a:ext uri="{FF2B5EF4-FFF2-40B4-BE49-F238E27FC236}">
              <a16:creationId xmlns:a16="http://schemas.microsoft.com/office/drawing/2014/main" id="{D4B9C949-A07C-414A-8F79-3A7B17D8B7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2730500"/>
          <a:ext cx="7251700"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165100</xdr:colOff>
      <xdr:row>11</xdr:row>
      <xdr:rowOff>190500</xdr:rowOff>
    </xdr:from>
    <xdr:to>
      <xdr:col>43</xdr:col>
      <xdr:colOff>812800</xdr:colOff>
      <xdr:row>39</xdr:row>
      <xdr:rowOff>25400</xdr:rowOff>
    </xdr:to>
    <xdr:pic>
      <xdr:nvPicPr>
        <xdr:cNvPr id="11" name="Image 10">
          <a:extLst>
            <a:ext uri="{FF2B5EF4-FFF2-40B4-BE49-F238E27FC236}">
              <a16:creationId xmlns:a16="http://schemas.microsoft.com/office/drawing/2014/main" id="{69897628-9B9A-484B-805E-EB58993039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057600" y="2794000"/>
          <a:ext cx="7251700"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774700</xdr:colOff>
      <xdr:row>12</xdr:row>
      <xdr:rowOff>0</xdr:rowOff>
    </xdr:from>
    <xdr:to>
      <xdr:col>23</xdr:col>
      <xdr:colOff>393700</xdr:colOff>
      <xdr:row>39</xdr:row>
      <xdr:rowOff>38100</xdr:rowOff>
    </xdr:to>
    <xdr:pic>
      <xdr:nvPicPr>
        <xdr:cNvPr id="12" name="Image 11">
          <a:extLst>
            <a:ext uri="{FF2B5EF4-FFF2-40B4-BE49-F238E27FC236}">
              <a16:creationId xmlns:a16="http://schemas.microsoft.com/office/drawing/2014/main" id="{8493E33B-0631-E840-BB0D-570EB14142E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80700" y="2806700"/>
          <a:ext cx="8699500"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0C273-D94C-A04D-8C2D-D2FCB3D5C8C7}">
  <dimension ref="A1:K13"/>
  <sheetViews>
    <sheetView tabSelected="1" workbookViewId="0">
      <selection activeCell="C10" sqref="C10"/>
    </sheetView>
  </sheetViews>
  <sheetFormatPr baseColWidth="10" defaultRowHeight="16" x14ac:dyDescent="0.2"/>
  <cols>
    <col min="2" max="2" width="13.5" customWidth="1"/>
    <col min="3" max="3" width="68.33203125" customWidth="1"/>
  </cols>
  <sheetData>
    <row r="1" spans="1:11" ht="17" thickBot="1" x14ac:dyDescent="0.25"/>
    <row r="2" spans="1:11" ht="17" thickBot="1" x14ac:dyDescent="0.25">
      <c r="A2" s="77" t="s">
        <v>162</v>
      </c>
      <c r="B2" s="78"/>
      <c r="C2" s="78"/>
      <c r="D2" s="78"/>
      <c r="E2" s="78"/>
      <c r="F2" s="78"/>
      <c r="G2" s="78"/>
      <c r="H2" s="78"/>
      <c r="I2" s="78"/>
      <c r="J2" s="78"/>
      <c r="K2" s="78"/>
    </row>
    <row r="3" spans="1:11" ht="17" thickBot="1" x14ac:dyDescent="0.25">
      <c r="A3" s="79"/>
      <c r="B3" s="80" t="s">
        <v>170</v>
      </c>
      <c r="C3" s="81"/>
      <c r="D3" s="81"/>
      <c r="E3" s="81"/>
      <c r="F3" s="81"/>
      <c r="G3" s="81"/>
      <c r="H3" s="81"/>
      <c r="I3" s="81"/>
      <c r="J3" s="81"/>
      <c r="K3" s="81"/>
    </row>
    <row r="4" spans="1:11" ht="17" thickBot="1" x14ac:dyDescent="0.25">
      <c r="A4" s="77" t="s">
        <v>163</v>
      </c>
      <c r="B4" s="78"/>
      <c r="C4" s="78"/>
      <c r="D4" s="78"/>
      <c r="E4" s="78"/>
      <c r="F4" s="78"/>
      <c r="G4" s="78"/>
      <c r="H4" s="78"/>
      <c r="I4" s="78"/>
      <c r="J4" s="78"/>
      <c r="K4" s="78"/>
    </row>
    <row r="5" spans="1:11" ht="17" thickBot="1" x14ac:dyDescent="0.25">
      <c r="A5" s="79"/>
      <c r="B5" s="80"/>
      <c r="C5" s="81"/>
      <c r="D5" s="81"/>
      <c r="E5" s="81"/>
      <c r="F5" s="81"/>
      <c r="G5" s="81"/>
      <c r="H5" s="81"/>
      <c r="I5" s="81"/>
      <c r="J5" s="81"/>
      <c r="K5" s="81"/>
    </row>
    <row r="6" spans="1:11" ht="17" thickBot="1" x14ac:dyDescent="0.25">
      <c r="A6" s="79"/>
      <c r="B6" s="80" t="s">
        <v>180</v>
      </c>
      <c r="C6" s="81"/>
      <c r="D6" s="81"/>
      <c r="E6" s="81"/>
      <c r="F6" s="81"/>
      <c r="G6" s="81"/>
      <c r="H6" s="81"/>
      <c r="I6" s="81"/>
      <c r="J6" s="81"/>
      <c r="K6" s="81"/>
    </row>
    <row r="7" spans="1:11" ht="17" thickBot="1" x14ac:dyDescent="0.25">
      <c r="A7" s="79"/>
      <c r="B7" s="80" t="s">
        <v>164</v>
      </c>
      <c r="C7" s="82" t="s">
        <v>171</v>
      </c>
      <c r="D7" s="81"/>
      <c r="E7" s="81"/>
      <c r="F7" s="81"/>
      <c r="G7" s="81"/>
      <c r="H7" s="81"/>
      <c r="I7" s="81"/>
      <c r="J7" s="81"/>
      <c r="K7" s="81"/>
    </row>
    <row r="8" spans="1:11" ht="17" thickBot="1" x14ac:dyDescent="0.25">
      <c r="A8" s="79"/>
      <c r="B8" s="80" t="s">
        <v>165</v>
      </c>
      <c r="C8" s="82" t="s">
        <v>172</v>
      </c>
      <c r="D8" s="81"/>
      <c r="E8" s="81"/>
      <c r="F8" s="81"/>
      <c r="G8" s="81"/>
      <c r="H8" s="81"/>
      <c r="I8" s="81"/>
      <c r="J8" s="81"/>
      <c r="K8" s="81"/>
    </row>
    <row r="9" spans="1:11" ht="17" thickBot="1" x14ac:dyDescent="0.25">
      <c r="A9" s="79"/>
      <c r="B9" s="80" t="s">
        <v>166</v>
      </c>
      <c r="C9" s="82" t="s">
        <v>189</v>
      </c>
      <c r="D9" s="81"/>
      <c r="E9" s="81"/>
      <c r="F9" s="81"/>
      <c r="G9" s="81"/>
      <c r="H9" s="81"/>
      <c r="I9" s="81"/>
      <c r="J9" s="81"/>
      <c r="K9" s="81"/>
    </row>
    <row r="10" spans="1:11" ht="17" thickBot="1" x14ac:dyDescent="0.25">
      <c r="A10" s="77" t="s">
        <v>167</v>
      </c>
      <c r="B10" s="78"/>
      <c r="C10" s="78"/>
      <c r="D10" s="78"/>
      <c r="E10" s="78"/>
      <c r="F10" s="78"/>
      <c r="G10" s="78"/>
      <c r="H10" s="78"/>
      <c r="I10" s="78"/>
      <c r="J10" s="78"/>
      <c r="K10" s="78"/>
    </row>
    <row r="11" spans="1:11" ht="17" thickBot="1" x14ac:dyDescent="0.25">
      <c r="A11" s="79"/>
      <c r="B11" s="80" t="s">
        <v>173</v>
      </c>
      <c r="C11" s="81"/>
      <c r="D11" s="81"/>
      <c r="E11" s="81"/>
      <c r="F11" s="81"/>
      <c r="G11" s="81"/>
      <c r="H11" s="81"/>
      <c r="I11" s="81"/>
      <c r="J11" s="81"/>
      <c r="K11" s="81"/>
    </row>
    <row r="12" spans="1:11" ht="17" thickBot="1" x14ac:dyDescent="0.25">
      <c r="A12" s="77" t="s">
        <v>168</v>
      </c>
      <c r="B12" s="79"/>
      <c r="C12" s="79"/>
      <c r="D12" s="79"/>
      <c r="E12" s="79"/>
      <c r="F12" s="79"/>
      <c r="G12" s="79"/>
      <c r="H12" s="79"/>
      <c r="I12" s="79"/>
      <c r="J12" s="79"/>
      <c r="K12" s="79"/>
    </row>
    <row r="13" spans="1:11" ht="17" thickBot="1" x14ac:dyDescent="0.25">
      <c r="A13" s="79"/>
      <c r="B13" s="80" t="s">
        <v>169</v>
      </c>
      <c r="C13" s="81"/>
      <c r="D13" s="81"/>
      <c r="E13" s="81"/>
      <c r="F13" s="81"/>
      <c r="G13" s="81"/>
      <c r="H13" s="81"/>
      <c r="I13" s="81"/>
      <c r="J13" s="81"/>
      <c r="K13" s="8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0CE6B-2CF8-9744-85C3-C9A739D3BC48}">
  <sheetPr>
    <tabColor theme="8"/>
  </sheetPr>
  <dimension ref="A1:D31"/>
  <sheetViews>
    <sheetView workbookViewId="0">
      <selection activeCell="B18" sqref="B18"/>
    </sheetView>
  </sheetViews>
  <sheetFormatPr baseColWidth="10" defaultRowHeight="16" x14ac:dyDescent="0.2"/>
  <cols>
    <col min="1" max="1" width="31" customWidth="1"/>
    <col min="2" max="2" width="43" customWidth="1"/>
  </cols>
  <sheetData>
    <row r="1" spans="1:4" s="2" customFormat="1" ht="19" x14ac:dyDescent="0.25">
      <c r="A1" s="1" t="s">
        <v>174</v>
      </c>
    </row>
    <row r="2" spans="1:4" s="3" customFormat="1" ht="15" x14ac:dyDescent="0.2">
      <c r="A2" s="3" t="s">
        <v>83</v>
      </c>
      <c r="B2" s="3" t="s">
        <v>84</v>
      </c>
      <c r="C2" s="4" t="s">
        <v>33</v>
      </c>
      <c r="D2" s="3" t="s">
        <v>85</v>
      </c>
    </row>
    <row r="3" spans="1:4" s="7" customFormat="1" ht="15" x14ac:dyDescent="0.2">
      <c r="A3" s="5" t="s">
        <v>0</v>
      </c>
      <c r="B3" s="6"/>
      <c r="C3" s="6"/>
      <c r="D3" s="6"/>
    </row>
    <row r="4" spans="1:4" x14ac:dyDescent="0.2">
      <c r="A4" t="s">
        <v>6</v>
      </c>
      <c r="B4">
        <v>4</v>
      </c>
      <c r="C4" t="s">
        <v>139</v>
      </c>
      <c r="D4" t="s">
        <v>140</v>
      </c>
    </row>
    <row r="5" spans="1:4" x14ac:dyDescent="0.2">
      <c r="A5" t="s">
        <v>10</v>
      </c>
      <c r="B5">
        <v>150000</v>
      </c>
      <c r="C5" t="s">
        <v>141</v>
      </c>
      <c r="D5" t="s">
        <v>142</v>
      </c>
    </row>
    <row r="7" spans="1:4" x14ac:dyDescent="0.2">
      <c r="A7" t="s">
        <v>7</v>
      </c>
      <c r="B7">
        <v>2500</v>
      </c>
      <c r="C7" t="s">
        <v>8</v>
      </c>
    </row>
    <row r="8" spans="1:4" x14ac:dyDescent="0.2">
      <c r="A8" t="s">
        <v>75</v>
      </c>
      <c r="B8">
        <v>150000</v>
      </c>
      <c r="C8" t="s">
        <v>141</v>
      </c>
      <c r="D8" t="s">
        <v>143</v>
      </c>
    </row>
    <row r="9" spans="1:4" x14ac:dyDescent="0.2">
      <c r="A9" t="s">
        <v>20</v>
      </c>
      <c r="B9">
        <v>3.2499999999999999E-3</v>
      </c>
      <c r="C9" t="s">
        <v>74</v>
      </c>
      <c r="D9" t="s">
        <v>149</v>
      </c>
    </row>
    <row r="11" spans="1:4" x14ac:dyDescent="0.2">
      <c r="A11" t="s">
        <v>30</v>
      </c>
      <c r="B11">
        <v>4.4999999999999997E-3</v>
      </c>
      <c r="C11" t="s">
        <v>74</v>
      </c>
      <c r="D11" t="s">
        <v>150</v>
      </c>
    </row>
    <row r="12" spans="1:4" x14ac:dyDescent="0.2">
      <c r="A12" t="s">
        <v>76</v>
      </c>
      <c r="B12">
        <v>150000</v>
      </c>
      <c r="C12" t="s">
        <v>141</v>
      </c>
      <c r="D12" t="s">
        <v>144</v>
      </c>
    </row>
    <row r="13" spans="1:4" x14ac:dyDescent="0.2">
      <c r="A13" t="s">
        <v>22</v>
      </c>
      <c r="B13">
        <v>1200</v>
      </c>
      <c r="C13" t="s">
        <v>8</v>
      </c>
    </row>
    <row r="15" spans="1:4" x14ac:dyDescent="0.2">
      <c r="A15" t="s">
        <v>70</v>
      </c>
      <c r="B15" s="22" t="s">
        <v>72</v>
      </c>
      <c r="C15" t="s">
        <v>145</v>
      </c>
      <c r="D15" t="s">
        <v>146</v>
      </c>
    </row>
    <row r="16" spans="1:4" x14ac:dyDescent="0.2">
      <c r="A16" t="s">
        <v>71</v>
      </c>
      <c r="B16" s="22" t="s">
        <v>73</v>
      </c>
      <c r="C16" t="s">
        <v>145</v>
      </c>
      <c r="D16" t="s">
        <v>146</v>
      </c>
    </row>
    <row r="17" spans="1:4" x14ac:dyDescent="0.2">
      <c r="A17" t="s">
        <v>18</v>
      </c>
      <c r="B17">
        <v>43.5</v>
      </c>
      <c r="C17" t="s">
        <v>19</v>
      </c>
      <c r="D17" t="s">
        <v>146</v>
      </c>
    </row>
    <row r="18" spans="1:4" x14ac:dyDescent="0.2">
      <c r="A18" t="s">
        <v>27</v>
      </c>
      <c r="B18" s="14">
        <v>5.37E-7</v>
      </c>
      <c r="C18" t="s">
        <v>147</v>
      </c>
      <c r="D18" t="s">
        <v>16</v>
      </c>
    </row>
    <row r="19" spans="1:4" x14ac:dyDescent="0.2">
      <c r="A19" t="s">
        <v>24</v>
      </c>
      <c r="B19" s="14">
        <v>1.5599999999999999E-7</v>
      </c>
      <c r="C19" t="s">
        <v>147</v>
      </c>
      <c r="D19" t="s">
        <v>16</v>
      </c>
    </row>
    <row r="20" spans="1:4" x14ac:dyDescent="0.2">
      <c r="A20" t="s">
        <v>28</v>
      </c>
      <c r="B20" s="14">
        <v>9.8000000000000001E-9</v>
      </c>
      <c r="C20" t="s">
        <v>148</v>
      </c>
      <c r="D20" t="s">
        <v>16</v>
      </c>
    </row>
    <row r="21" spans="1:4" x14ac:dyDescent="0.2">
      <c r="A21" t="s">
        <v>26</v>
      </c>
      <c r="B21" s="14">
        <v>5.7299999999999997E-8</v>
      </c>
      <c r="C21" t="s">
        <v>148</v>
      </c>
      <c r="D21" t="s">
        <v>16</v>
      </c>
    </row>
    <row r="22" spans="1:4" x14ac:dyDescent="0.2">
      <c r="A22" t="s">
        <v>25</v>
      </c>
      <c r="B22" s="14">
        <v>4.4999999999999998E-9</v>
      </c>
      <c r="C22" t="s">
        <v>148</v>
      </c>
      <c r="D22" t="s">
        <v>16</v>
      </c>
    </row>
    <row r="26" spans="1:4" s="7" customFormat="1" x14ac:dyDescent="0.2">
      <c r="A26" s="5" t="s">
        <v>151</v>
      </c>
      <c r="B26" s="6"/>
      <c r="C26" s="6"/>
      <c r="D26" s="6"/>
    </row>
    <row r="27" spans="1:4" x14ac:dyDescent="0.2">
      <c r="A27" t="s">
        <v>152</v>
      </c>
      <c r="B27" t="s">
        <v>161</v>
      </c>
    </row>
    <row r="28" spans="1:4" x14ac:dyDescent="0.2">
      <c r="A28" t="s">
        <v>153</v>
      </c>
      <c r="B28" t="s">
        <v>160</v>
      </c>
    </row>
    <row r="29" spans="1:4" x14ac:dyDescent="0.2">
      <c r="A29" t="s">
        <v>156</v>
      </c>
      <c r="B29" t="s">
        <v>159</v>
      </c>
    </row>
    <row r="30" spans="1:4" x14ac:dyDescent="0.2">
      <c r="A30" t="s">
        <v>154</v>
      </c>
      <c r="B30" t="s">
        <v>158</v>
      </c>
    </row>
    <row r="31" spans="1:4" x14ac:dyDescent="0.2">
      <c r="A31" t="s">
        <v>155</v>
      </c>
      <c r="B31" t="s">
        <v>157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F71B6-8A80-344C-8F6F-658D712B40C8}">
  <sheetPr>
    <tabColor theme="9"/>
  </sheetPr>
  <dimension ref="A1:G13"/>
  <sheetViews>
    <sheetView topLeftCell="A31" workbookViewId="0">
      <selection activeCell="E9" sqref="E9"/>
    </sheetView>
  </sheetViews>
  <sheetFormatPr baseColWidth="10" defaultRowHeight="16" x14ac:dyDescent="0.2"/>
  <cols>
    <col min="1" max="1" width="99.83203125" bestFit="1" customWidth="1"/>
    <col min="2" max="2" width="43.1640625" customWidth="1"/>
    <col min="3" max="4" width="14" customWidth="1"/>
    <col min="5" max="5" width="16.1640625" customWidth="1"/>
    <col min="6" max="6" width="25.83203125" customWidth="1"/>
  </cols>
  <sheetData>
    <row r="1" spans="1:7" s="8" customFormat="1" ht="19" x14ac:dyDescent="0.25">
      <c r="A1" s="1" t="s">
        <v>175</v>
      </c>
    </row>
    <row r="2" spans="1:7" s="16" customFormat="1" ht="19" x14ac:dyDescent="0.25">
      <c r="A2" s="15"/>
      <c r="B2" s="85" t="s">
        <v>35</v>
      </c>
      <c r="C2" s="85"/>
      <c r="D2" s="85" t="s">
        <v>37</v>
      </c>
      <c r="E2" s="85"/>
      <c r="F2" s="85"/>
    </row>
    <row r="3" spans="1:7" s="11" customFormat="1" ht="33" thickBot="1" x14ac:dyDescent="0.25">
      <c r="A3" s="9" t="s">
        <v>31</v>
      </c>
      <c r="B3" s="9" t="s">
        <v>32</v>
      </c>
      <c r="C3" s="9" t="s">
        <v>33</v>
      </c>
      <c r="D3" s="9" t="s">
        <v>64</v>
      </c>
      <c r="E3" s="17" t="s">
        <v>38</v>
      </c>
      <c r="F3" s="9" t="s">
        <v>36</v>
      </c>
      <c r="G3" s="10" t="s">
        <v>34</v>
      </c>
    </row>
    <row r="4" spans="1:7" s="13" customFormat="1" x14ac:dyDescent="0.2">
      <c r="A4" s="13" t="s">
        <v>1</v>
      </c>
    </row>
    <row r="5" spans="1:7" ht="18" x14ac:dyDescent="0.25">
      <c r="A5" t="s">
        <v>77</v>
      </c>
      <c r="B5">
        <v>1</v>
      </c>
      <c r="C5" t="s">
        <v>47</v>
      </c>
      <c r="D5" s="24" t="s">
        <v>69</v>
      </c>
      <c r="E5" s="19">
        <f>SUM(E8:E11)</f>
        <v>7.03</v>
      </c>
      <c r="F5" s="19" t="s">
        <v>39</v>
      </c>
    </row>
    <row r="7" spans="1:7" s="12" customFormat="1" x14ac:dyDescent="0.2">
      <c r="A7" s="12" t="s">
        <v>2</v>
      </c>
    </row>
    <row r="8" spans="1:7" ht="17" customHeight="1" x14ac:dyDescent="0.25">
      <c r="A8" t="s">
        <v>49</v>
      </c>
      <c r="B8">
        <v>1</v>
      </c>
      <c r="C8" t="s">
        <v>47</v>
      </c>
      <c r="E8">
        <v>5.7</v>
      </c>
      <c r="F8" t="s">
        <v>39</v>
      </c>
      <c r="G8" t="s">
        <v>51</v>
      </c>
    </row>
    <row r="9" spans="1:7" ht="18" x14ac:dyDescent="0.25">
      <c r="A9" t="s">
        <v>50</v>
      </c>
      <c r="B9">
        <v>1</v>
      </c>
      <c r="C9" t="s">
        <v>47</v>
      </c>
      <c r="E9">
        <v>1.24</v>
      </c>
      <c r="F9" t="s">
        <v>39</v>
      </c>
    </row>
    <row r="10" spans="1:7" s="20" customFormat="1" x14ac:dyDescent="0.2">
      <c r="A10" s="20" t="s">
        <v>62</v>
      </c>
    </row>
    <row r="11" spans="1:7" ht="15" customHeight="1" x14ac:dyDescent="0.25">
      <c r="A11" t="s">
        <v>48</v>
      </c>
      <c r="B11">
        <v>1</v>
      </c>
      <c r="C11" t="s">
        <v>47</v>
      </c>
      <c r="E11">
        <v>0.09</v>
      </c>
      <c r="F11" t="s">
        <v>39</v>
      </c>
    </row>
    <row r="12" spans="1:7" ht="15" customHeight="1" thickBot="1" x14ac:dyDescent="0.25"/>
    <row r="13" spans="1:7" s="18" customFormat="1" x14ac:dyDescent="0.2"/>
  </sheetData>
  <mergeCells count="2">
    <mergeCell ref="B2:C2"/>
    <mergeCell ref="D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1A45E-0651-4445-8815-054FFBA0DD4C}">
  <sheetPr>
    <tabColor theme="9"/>
  </sheetPr>
  <dimension ref="A1:G15"/>
  <sheetViews>
    <sheetView workbookViewId="0">
      <selection activeCell="B18" sqref="B18"/>
    </sheetView>
  </sheetViews>
  <sheetFormatPr baseColWidth="10" defaultRowHeight="16" x14ac:dyDescent="0.2"/>
  <cols>
    <col min="1" max="1" width="96.33203125" customWidth="1"/>
    <col min="2" max="2" width="46.83203125" customWidth="1"/>
    <col min="4" max="4" width="14.1640625" bestFit="1" customWidth="1"/>
    <col min="5" max="5" width="20" customWidth="1"/>
  </cols>
  <sheetData>
    <row r="1" spans="1:7" s="8" customFormat="1" ht="20" customHeight="1" x14ac:dyDescent="0.25">
      <c r="A1" s="1" t="s">
        <v>176</v>
      </c>
    </row>
    <row r="2" spans="1:7" s="16" customFormat="1" ht="19" x14ac:dyDescent="0.25">
      <c r="A2" s="15"/>
      <c r="B2" s="85" t="s">
        <v>35</v>
      </c>
      <c r="C2" s="85"/>
      <c r="D2" s="85" t="s">
        <v>37</v>
      </c>
      <c r="E2" s="85"/>
      <c r="F2" s="85"/>
    </row>
    <row r="3" spans="1:7" s="11" customFormat="1" ht="33" thickBot="1" x14ac:dyDescent="0.25">
      <c r="A3" s="9" t="s">
        <v>31</v>
      </c>
      <c r="B3" s="9" t="s">
        <v>32</v>
      </c>
      <c r="C3" s="9" t="s">
        <v>33</v>
      </c>
      <c r="D3" s="9" t="s">
        <v>64</v>
      </c>
      <c r="E3" s="17" t="s">
        <v>38</v>
      </c>
      <c r="F3" s="9" t="s">
        <v>36</v>
      </c>
      <c r="G3" s="10" t="s">
        <v>34</v>
      </c>
    </row>
    <row r="4" spans="1:7" s="12" customFormat="1" x14ac:dyDescent="0.2">
      <c r="A4" s="12" t="s">
        <v>1</v>
      </c>
    </row>
    <row r="5" spans="1:7" ht="18" x14ac:dyDescent="0.25">
      <c r="A5" t="s">
        <v>78</v>
      </c>
      <c r="B5">
        <v>1</v>
      </c>
      <c r="C5" t="s">
        <v>47</v>
      </c>
      <c r="D5" s="24" t="s">
        <v>65</v>
      </c>
      <c r="E5" s="19">
        <f>SUM(E8:E11)</f>
        <v>1.25</v>
      </c>
      <c r="F5" s="19" t="s">
        <v>39</v>
      </c>
    </row>
    <row r="7" spans="1:7" s="12" customFormat="1" x14ac:dyDescent="0.2">
      <c r="A7" s="12" t="s">
        <v>2</v>
      </c>
    </row>
    <row r="8" spans="1:7" ht="18" x14ac:dyDescent="0.25">
      <c r="A8" t="s">
        <v>9</v>
      </c>
      <c r="B8">
        <v>1</v>
      </c>
      <c r="C8" t="s">
        <v>47</v>
      </c>
      <c r="E8">
        <v>1.06</v>
      </c>
      <c r="F8" t="s">
        <v>39</v>
      </c>
    </row>
    <row r="9" spans="1:7" ht="18" x14ac:dyDescent="0.25">
      <c r="A9" t="s">
        <v>21</v>
      </c>
      <c r="B9">
        <v>1</v>
      </c>
      <c r="C9" t="s">
        <v>47</v>
      </c>
      <c r="E9">
        <v>0.18</v>
      </c>
      <c r="F9" t="s">
        <v>39</v>
      </c>
      <c r="G9" t="s">
        <v>23</v>
      </c>
    </row>
    <row r="10" spans="1:7" s="20" customFormat="1" x14ac:dyDescent="0.2">
      <c r="A10" s="20" t="s">
        <v>62</v>
      </c>
    </row>
    <row r="11" spans="1:7" ht="15" customHeight="1" x14ac:dyDescent="0.25">
      <c r="A11" t="s">
        <v>17</v>
      </c>
      <c r="B11">
        <v>1</v>
      </c>
      <c r="C11" t="s">
        <v>47</v>
      </c>
      <c r="E11">
        <v>0.01</v>
      </c>
      <c r="F11" t="s">
        <v>39</v>
      </c>
    </row>
    <row r="12" spans="1:7" ht="17" thickBot="1" x14ac:dyDescent="0.25"/>
    <row r="13" spans="1:7" s="18" customFormat="1" x14ac:dyDescent="0.2"/>
    <row r="14" spans="1:7" x14ac:dyDescent="0.2">
      <c r="B14" s="14"/>
    </row>
    <row r="15" spans="1:7" x14ac:dyDescent="0.2">
      <c r="B15" s="14"/>
    </row>
  </sheetData>
  <mergeCells count="2">
    <mergeCell ref="B2:C2"/>
    <mergeCell ref="D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CBD4-96DE-7A46-A6E2-6C1A0DB70E1C}">
  <sheetPr>
    <tabColor theme="9"/>
  </sheetPr>
  <dimension ref="A1:G28"/>
  <sheetViews>
    <sheetView workbookViewId="0"/>
  </sheetViews>
  <sheetFormatPr baseColWidth="10" defaultRowHeight="16" x14ac:dyDescent="0.2"/>
  <cols>
    <col min="1" max="1" width="99.83203125" bestFit="1" customWidth="1"/>
    <col min="2" max="2" width="43.1640625" customWidth="1"/>
    <col min="3" max="3" width="14" customWidth="1"/>
    <col min="4" max="4" width="14.1640625" bestFit="1" customWidth="1"/>
    <col min="5" max="5" width="10.5" customWidth="1"/>
    <col min="6" max="6" width="25.83203125" customWidth="1"/>
  </cols>
  <sheetData>
    <row r="1" spans="1:7" s="8" customFormat="1" ht="19" x14ac:dyDescent="0.25">
      <c r="A1" s="83" t="s">
        <v>177</v>
      </c>
    </row>
    <row r="2" spans="1:7" s="16" customFormat="1" ht="19" x14ac:dyDescent="0.25">
      <c r="A2" s="15"/>
      <c r="B2" s="85" t="s">
        <v>35</v>
      </c>
      <c r="C2" s="85"/>
      <c r="D2" s="85" t="s">
        <v>37</v>
      </c>
      <c r="E2" s="85"/>
      <c r="F2" s="85"/>
    </row>
    <row r="3" spans="1:7" s="11" customFormat="1" ht="33" thickBot="1" x14ac:dyDescent="0.25">
      <c r="A3" s="9" t="s">
        <v>31</v>
      </c>
      <c r="B3" s="9" t="s">
        <v>32</v>
      </c>
      <c r="C3" s="9" t="s">
        <v>33</v>
      </c>
      <c r="D3" s="9" t="s">
        <v>64</v>
      </c>
      <c r="E3" s="17" t="s">
        <v>38</v>
      </c>
      <c r="F3" s="9" t="s">
        <v>36</v>
      </c>
      <c r="G3" s="10" t="s">
        <v>34</v>
      </c>
    </row>
    <row r="4" spans="1:7" s="12" customFormat="1" x14ac:dyDescent="0.2">
      <c r="A4" s="12" t="s">
        <v>1</v>
      </c>
      <c r="D4" s="21"/>
    </row>
    <row r="5" spans="1:7" ht="18" x14ac:dyDescent="0.25">
      <c r="A5" t="s">
        <v>79</v>
      </c>
      <c r="B5">
        <v>1</v>
      </c>
      <c r="C5" t="s">
        <v>59</v>
      </c>
      <c r="D5" s="22"/>
    </row>
    <row r="6" spans="1:7" x14ac:dyDescent="0.2">
      <c r="D6" s="22"/>
    </row>
    <row r="7" spans="1:7" s="12" customFormat="1" x14ac:dyDescent="0.2">
      <c r="A7" s="12" t="s">
        <v>2</v>
      </c>
      <c r="D7" s="21"/>
    </row>
    <row r="8" spans="1:7" ht="18" x14ac:dyDescent="0.25">
      <c r="A8" t="s">
        <v>80</v>
      </c>
      <c r="B8">
        <v>1</v>
      </c>
      <c r="C8" t="s">
        <v>59</v>
      </c>
      <c r="D8" s="22"/>
      <c r="G8" t="s">
        <v>3</v>
      </c>
    </row>
    <row r="9" spans="1:7" ht="18" x14ac:dyDescent="0.25">
      <c r="A9" t="s">
        <v>81</v>
      </c>
      <c r="B9">
        <v>1</v>
      </c>
      <c r="C9" t="s">
        <v>59</v>
      </c>
      <c r="D9" s="22"/>
    </row>
    <row r="10" spans="1:7" ht="17" thickBot="1" x14ac:dyDescent="0.25">
      <c r="D10" s="22"/>
    </row>
    <row r="11" spans="1:7" s="13" customFormat="1" x14ac:dyDescent="0.2">
      <c r="A11" s="13" t="s">
        <v>1</v>
      </c>
      <c r="D11" s="23"/>
    </row>
    <row r="12" spans="1:7" ht="18" x14ac:dyDescent="0.25">
      <c r="A12" t="s">
        <v>80</v>
      </c>
      <c r="B12">
        <v>1</v>
      </c>
      <c r="C12" t="s">
        <v>59</v>
      </c>
      <c r="D12" s="24"/>
      <c r="E12" s="19" t="s">
        <v>121</v>
      </c>
      <c r="F12" s="19" t="s">
        <v>60</v>
      </c>
    </row>
    <row r="13" spans="1:7" x14ac:dyDescent="0.2">
      <c r="D13" s="22"/>
    </row>
    <row r="14" spans="1:7" s="12" customFormat="1" x14ac:dyDescent="0.2">
      <c r="A14" s="12" t="s">
        <v>2</v>
      </c>
      <c r="D14" s="21"/>
    </row>
    <row r="15" spans="1:7" ht="18" x14ac:dyDescent="0.25">
      <c r="A15" t="s">
        <v>29</v>
      </c>
      <c r="B15" t="s">
        <v>57</v>
      </c>
      <c r="C15" t="s">
        <v>41</v>
      </c>
      <c r="D15" s="22" t="s">
        <v>66</v>
      </c>
      <c r="E15">
        <v>362</v>
      </c>
      <c r="F15" t="s">
        <v>118</v>
      </c>
      <c r="G15" t="s">
        <v>12</v>
      </c>
    </row>
    <row r="16" spans="1:7" ht="76" x14ac:dyDescent="0.25">
      <c r="A16" t="s">
        <v>11</v>
      </c>
      <c r="B16" t="s">
        <v>58</v>
      </c>
      <c r="C16" t="s">
        <v>41</v>
      </c>
      <c r="D16" s="25" t="s">
        <v>67</v>
      </c>
      <c r="E16" s="26" t="s">
        <v>42</v>
      </c>
      <c r="F16" s="27" t="s">
        <v>118</v>
      </c>
    </row>
    <row r="17" spans="1:7" ht="17" thickBot="1" x14ac:dyDescent="0.25">
      <c r="D17" s="22"/>
    </row>
    <row r="18" spans="1:7" s="13" customFormat="1" x14ac:dyDescent="0.2">
      <c r="A18" s="13" t="s">
        <v>1</v>
      </c>
      <c r="D18" s="23"/>
    </row>
    <row r="19" spans="1:7" ht="18" x14ac:dyDescent="0.25">
      <c r="A19" t="s">
        <v>81</v>
      </c>
      <c r="B19">
        <v>1</v>
      </c>
      <c r="C19" t="s">
        <v>59</v>
      </c>
      <c r="D19" s="24" t="s">
        <v>68</v>
      </c>
      <c r="E19" s="28">
        <f>(E22*Parameters!B18+'Use Phase'!E23*Parameters!B19)*10000</f>
        <v>0.107934</v>
      </c>
      <c r="F19" s="19" t="s">
        <v>60</v>
      </c>
    </row>
    <row r="20" spans="1:7" x14ac:dyDescent="0.2">
      <c r="B20" s="14"/>
      <c r="D20" s="22"/>
    </row>
    <row r="21" spans="1:7" s="12" customFormat="1" x14ac:dyDescent="0.2">
      <c r="A21" s="12" t="s">
        <v>61</v>
      </c>
      <c r="D21" s="21"/>
    </row>
    <row r="22" spans="1:7" ht="18" x14ac:dyDescent="0.25">
      <c r="A22" t="s">
        <v>54</v>
      </c>
      <c r="B22" s="14" t="s">
        <v>27</v>
      </c>
      <c r="C22" t="s">
        <v>43</v>
      </c>
      <c r="D22" s="22"/>
      <c r="E22">
        <v>15.8</v>
      </c>
      <c r="F22" t="s">
        <v>44</v>
      </c>
      <c r="G22" t="s">
        <v>16</v>
      </c>
    </row>
    <row r="23" spans="1:7" ht="18" x14ac:dyDescent="0.25">
      <c r="A23" t="s">
        <v>55</v>
      </c>
      <c r="B23" s="14" t="s">
        <v>24</v>
      </c>
      <c r="C23" t="s">
        <v>43</v>
      </c>
      <c r="D23" s="22"/>
      <c r="E23">
        <v>14.8</v>
      </c>
      <c r="F23" t="s">
        <v>44</v>
      </c>
      <c r="G23" t="s">
        <v>56</v>
      </c>
    </row>
    <row r="24" spans="1:7" ht="18" x14ac:dyDescent="0.25">
      <c r="A24" t="s">
        <v>13</v>
      </c>
      <c r="B24" s="14" t="s">
        <v>25</v>
      </c>
      <c r="C24" t="s">
        <v>5</v>
      </c>
      <c r="D24" s="22"/>
      <c r="E24">
        <v>0</v>
      </c>
      <c r="F24" t="s">
        <v>45</v>
      </c>
    </row>
    <row r="25" spans="1:7" ht="18" x14ac:dyDescent="0.25">
      <c r="A25" t="s">
        <v>14</v>
      </c>
      <c r="B25" s="14" t="s">
        <v>28</v>
      </c>
      <c r="C25" t="s">
        <v>5</v>
      </c>
      <c r="D25" s="22"/>
      <c r="E25">
        <v>0</v>
      </c>
      <c r="F25" t="s">
        <v>45</v>
      </c>
    </row>
    <row r="26" spans="1:7" ht="18" x14ac:dyDescent="0.25">
      <c r="A26" t="s">
        <v>15</v>
      </c>
      <c r="B26" s="14" t="s">
        <v>26</v>
      </c>
      <c r="C26" t="s">
        <v>5</v>
      </c>
      <c r="D26" s="22"/>
      <c r="E26">
        <v>0</v>
      </c>
      <c r="F26" t="s">
        <v>45</v>
      </c>
    </row>
    <row r="27" spans="1:7" ht="17" thickBot="1" x14ac:dyDescent="0.25">
      <c r="D27" s="22"/>
    </row>
    <row r="28" spans="1:7" s="18" customFormat="1" x14ac:dyDescent="0.2"/>
  </sheetData>
  <mergeCells count="2">
    <mergeCell ref="B2:C2"/>
    <mergeCell ref="D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1325-81F2-964C-94B1-4AD103463383}">
  <sheetPr>
    <tabColor rgb="FFFFFF00"/>
  </sheetPr>
  <dimension ref="A1:L22"/>
  <sheetViews>
    <sheetView topLeftCell="D1" workbookViewId="0">
      <selection activeCell="B30" sqref="B30"/>
    </sheetView>
  </sheetViews>
  <sheetFormatPr baseColWidth="10" defaultRowHeight="16" x14ac:dyDescent="0.2"/>
  <cols>
    <col min="1" max="1" width="9.33203125" bestFit="1" customWidth="1"/>
    <col min="2" max="2" width="17.1640625" customWidth="1"/>
    <col min="3" max="3" width="18.83203125" customWidth="1"/>
    <col min="4" max="4" width="24.83203125" customWidth="1"/>
    <col min="5" max="5" width="25.83203125" customWidth="1"/>
    <col min="7" max="7" width="33.6640625" customWidth="1"/>
    <col min="8" max="8" width="23.1640625" bestFit="1" customWidth="1"/>
    <col min="9" max="9" width="19" customWidth="1"/>
    <col min="10" max="10" width="37.83203125" customWidth="1"/>
    <col min="11" max="11" width="32.33203125" customWidth="1"/>
    <col min="12" max="12" width="41.83203125" bestFit="1" customWidth="1"/>
  </cols>
  <sheetData>
    <row r="1" spans="1:12" s="8" customFormat="1" ht="19" x14ac:dyDescent="0.25">
      <c r="A1" s="83" t="s">
        <v>178</v>
      </c>
    </row>
    <row r="3" spans="1:12" x14ac:dyDescent="0.2">
      <c r="B3" s="86" t="s">
        <v>138</v>
      </c>
      <c r="C3" s="86"/>
      <c r="D3" s="86"/>
      <c r="E3" s="86"/>
    </row>
    <row r="8" spans="1:12" x14ac:dyDescent="0.2">
      <c r="B8" s="86" t="s">
        <v>137</v>
      </c>
      <c r="C8" s="86"/>
      <c r="D8" s="86"/>
    </row>
    <row r="9" spans="1:12" x14ac:dyDescent="0.2">
      <c r="B9" s="31" t="s">
        <v>95</v>
      </c>
      <c r="C9" s="31" t="s">
        <v>84</v>
      </c>
      <c r="D9" s="32" t="s">
        <v>33</v>
      </c>
      <c r="G9" s="86" t="s">
        <v>135</v>
      </c>
      <c r="H9" s="86"/>
      <c r="I9" s="86"/>
      <c r="J9" s="86"/>
      <c r="K9" s="86"/>
      <c r="L9" s="86"/>
    </row>
    <row r="10" spans="1:12" ht="18" x14ac:dyDescent="0.25">
      <c r="B10" s="39" t="s">
        <v>87</v>
      </c>
      <c r="C10" s="33">
        <f>'PC glazing '!E5</f>
        <v>7.03</v>
      </c>
      <c r="D10" s="34" t="s">
        <v>39</v>
      </c>
      <c r="G10" s="40" t="s">
        <v>104</v>
      </c>
      <c r="H10" s="40" t="s">
        <v>119</v>
      </c>
      <c r="I10" s="39" t="s">
        <v>117</v>
      </c>
      <c r="J10" s="40" t="s">
        <v>120</v>
      </c>
      <c r="K10" s="73" t="s">
        <v>130</v>
      </c>
      <c r="L10" s="40" t="s">
        <v>132</v>
      </c>
    </row>
    <row r="11" spans="1:12" ht="18" x14ac:dyDescent="0.2">
      <c r="B11" s="39" t="s">
        <v>88</v>
      </c>
      <c r="C11" s="33">
        <f>'Traditional glazing'!E5</f>
        <v>1.25</v>
      </c>
      <c r="D11" s="34" t="s">
        <v>39</v>
      </c>
      <c r="G11" s="40" t="s">
        <v>105</v>
      </c>
      <c r="H11" s="40">
        <v>1.52</v>
      </c>
      <c r="I11" s="40">
        <v>0.36199999999999999</v>
      </c>
      <c r="J11" s="41">
        <f>H11*I11+$C$15</f>
        <v>0.65817399999999993</v>
      </c>
      <c r="K11" s="72">
        <f>J11*(Parameters!$B$5/100)*(1/100)</f>
        <v>9.8726099999999981</v>
      </c>
      <c r="L11" s="74" t="s">
        <v>133</v>
      </c>
    </row>
    <row r="12" spans="1:12" x14ac:dyDescent="0.2">
      <c r="B12" s="39" t="s">
        <v>86</v>
      </c>
      <c r="C12" s="35">
        <f>(Parameters!B13*Parameters!B11*Parameters!B12)/(Parameters!B7*Parameters!B9*Parameters!B8)</f>
        <v>0.6646153846153845</v>
      </c>
      <c r="D12" s="34" t="s">
        <v>93</v>
      </c>
      <c r="G12" s="40" t="s">
        <v>110</v>
      </c>
      <c r="H12" s="40">
        <v>0.33</v>
      </c>
      <c r="I12" s="40">
        <v>3.3000000000000002E-2</v>
      </c>
      <c r="J12" s="41">
        <f t="shared" ref="J12:J22" si="0">H12*I12+$C$15</f>
        <v>0.118824</v>
      </c>
      <c r="K12" s="72">
        <f>J12*(Parameters!$B$5/100)*(1/100)</f>
        <v>1.7823599999999999</v>
      </c>
      <c r="L12" s="74" t="s">
        <v>133</v>
      </c>
    </row>
    <row r="13" spans="1:12" ht="34" x14ac:dyDescent="0.2">
      <c r="B13" s="39" t="s">
        <v>89</v>
      </c>
      <c r="C13" s="36" t="s">
        <v>91</v>
      </c>
      <c r="D13" s="37" t="s">
        <v>94</v>
      </c>
      <c r="G13" s="40" t="s">
        <v>106</v>
      </c>
      <c r="H13" s="40">
        <v>0.33</v>
      </c>
      <c r="I13" s="40">
        <v>0.32800000000000001</v>
      </c>
      <c r="J13" s="41">
        <f t="shared" si="0"/>
        <v>0.21617400000000001</v>
      </c>
      <c r="K13" s="72">
        <f>J13*(Parameters!$B$5/100)*(1/100)</f>
        <v>3.2426100000000004</v>
      </c>
      <c r="L13" s="74" t="s">
        <v>133</v>
      </c>
    </row>
    <row r="14" spans="1:12" ht="34" x14ac:dyDescent="0.2">
      <c r="B14" s="39" t="s">
        <v>96</v>
      </c>
      <c r="C14" s="36" t="s">
        <v>92</v>
      </c>
      <c r="D14" s="34" t="s">
        <v>40</v>
      </c>
      <c r="G14" s="40" t="s">
        <v>107</v>
      </c>
      <c r="H14" s="40">
        <v>1.52</v>
      </c>
      <c r="I14" s="40">
        <v>0.36199999999999999</v>
      </c>
      <c r="J14" s="41">
        <f t="shared" si="0"/>
        <v>0.65817399999999993</v>
      </c>
      <c r="K14" s="72">
        <f>J14*(Parameters!$B$5/100)*(1/100)</f>
        <v>9.8726099999999981</v>
      </c>
      <c r="L14" s="74" t="s">
        <v>133</v>
      </c>
    </row>
    <row r="15" spans="1:12" ht="18" x14ac:dyDescent="0.2">
      <c r="B15" s="39" t="s">
        <v>63</v>
      </c>
      <c r="C15" s="38">
        <f>'Use Phase'!E19</f>
        <v>0.107934</v>
      </c>
      <c r="D15" s="34" t="s">
        <v>60</v>
      </c>
      <c r="G15" s="40" t="s">
        <v>108</v>
      </c>
      <c r="H15" s="40">
        <v>0.33</v>
      </c>
      <c r="I15" s="40">
        <v>3.3000000000000002E-2</v>
      </c>
      <c r="J15" s="41">
        <f t="shared" si="0"/>
        <v>0.118824</v>
      </c>
      <c r="K15" s="72">
        <f>J15*(Parameters!$B$5/100)*(1/100)</f>
        <v>1.7823599999999999</v>
      </c>
      <c r="L15" s="74" t="s">
        <v>133</v>
      </c>
    </row>
    <row r="16" spans="1:12" x14ac:dyDescent="0.2">
      <c r="B16" s="39" t="s">
        <v>52</v>
      </c>
      <c r="C16" s="33">
        <f>Parameters!B5</f>
        <v>150000</v>
      </c>
      <c r="D16" s="34" t="s">
        <v>53</v>
      </c>
      <c r="G16" s="40" t="s">
        <v>109</v>
      </c>
      <c r="H16" s="40">
        <v>0.33</v>
      </c>
      <c r="I16" s="40">
        <v>0.32800000000000001</v>
      </c>
      <c r="J16" s="41">
        <f t="shared" si="0"/>
        <v>0.21617400000000001</v>
      </c>
      <c r="K16" s="72">
        <f>J16*(Parameters!$B$5/100)*(1/100)</f>
        <v>3.2426100000000004</v>
      </c>
      <c r="L16" s="74" t="s">
        <v>133</v>
      </c>
    </row>
    <row r="17" spans="2:12" x14ac:dyDescent="0.2">
      <c r="B17" s="39" t="s">
        <v>90</v>
      </c>
      <c r="C17" s="33">
        <f>(Parameters!B7*Parameters!B9*Parameters!B4)-(Parameters!B13*Parameters!B11*Parameters!B4)</f>
        <v>10.900000000000002</v>
      </c>
      <c r="D17" s="34" t="s">
        <v>5</v>
      </c>
      <c r="G17" s="40" t="s">
        <v>111</v>
      </c>
      <c r="H17" s="40">
        <v>1.83</v>
      </c>
      <c r="I17" s="40">
        <v>0.36199999999999999</v>
      </c>
      <c r="J17" s="41">
        <f t="shared" si="0"/>
        <v>0.77039400000000002</v>
      </c>
      <c r="K17" s="72">
        <f>J17*(Parameters!$B$5/100)*(1/100)</f>
        <v>11.555910000000001</v>
      </c>
      <c r="L17" s="75" t="s">
        <v>134</v>
      </c>
    </row>
    <row r="18" spans="2:12" x14ac:dyDescent="0.2">
      <c r="G18" s="40" t="s">
        <v>112</v>
      </c>
      <c r="H18" s="40">
        <v>0.32</v>
      </c>
      <c r="I18" s="40">
        <v>3.3000000000000002E-2</v>
      </c>
      <c r="J18" s="41">
        <f t="shared" si="0"/>
        <v>0.118494</v>
      </c>
      <c r="K18" s="72">
        <f>J18*(Parameters!$B$5/100)*(1/100)</f>
        <v>1.7774100000000002</v>
      </c>
      <c r="L18" s="74" t="s">
        <v>133</v>
      </c>
    </row>
    <row r="19" spans="2:12" x14ac:dyDescent="0.2">
      <c r="B19" s="86" t="s">
        <v>131</v>
      </c>
      <c r="C19" s="86"/>
      <c r="D19" s="86"/>
      <c r="G19" s="40" t="s">
        <v>113</v>
      </c>
      <c r="H19" s="40">
        <v>0.32</v>
      </c>
      <c r="I19" s="40">
        <v>0.32800000000000001</v>
      </c>
      <c r="J19" s="41">
        <f t="shared" si="0"/>
        <v>0.21289400000000003</v>
      </c>
      <c r="K19" s="72">
        <f>J19*(Parameters!$B$5/100)*(1/100)</f>
        <v>3.1934100000000005</v>
      </c>
      <c r="L19" s="74" t="s">
        <v>133</v>
      </c>
    </row>
    <row r="20" spans="2:12" ht="18" x14ac:dyDescent="0.2">
      <c r="B20" s="76" t="s">
        <v>136</v>
      </c>
      <c r="C20" s="70">
        <f>(C11-C10*C12)/(1-C12)</f>
        <v>-10.203944954128435</v>
      </c>
      <c r="D20" s="71" t="s">
        <v>46</v>
      </c>
      <c r="G20" s="40" t="s">
        <v>114</v>
      </c>
      <c r="H20" s="40">
        <v>1.63</v>
      </c>
      <c r="I20" s="40">
        <v>0.36199999999999999</v>
      </c>
      <c r="J20" s="41">
        <f t="shared" si="0"/>
        <v>0.69799399999999989</v>
      </c>
      <c r="K20" s="72">
        <f>J20*(Parameters!$B$5/100)*(1/100)</f>
        <v>10.469909999999997</v>
      </c>
      <c r="L20" s="75" t="s">
        <v>134</v>
      </c>
    </row>
    <row r="21" spans="2:12" x14ac:dyDescent="0.2">
      <c r="G21" s="40" t="s">
        <v>115</v>
      </c>
      <c r="H21" s="40">
        <v>0.34</v>
      </c>
      <c r="I21" s="40">
        <v>1.4E-2</v>
      </c>
      <c r="J21" s="41">
        <f t="shared" si="0"/>
        <v>0.112694</v>
      </c>
      <c r="K21" s="72">
        <f>J21*(Parameters!$B$5/100)*(1/100)</f>
        <v>1.69041</v>
      </c>
      <c r="L21" s="74" t="s">
        <v>133</v>
      </c>
    </row>
    <row r="22" spans="2:12" x14ac:dyDescent="0.2">
      <c r="G22" s="40" t="s">
        <v>116</v>
      </c>
      <c r="H22" s="40">
        <v>0.34</v>
      </c>
      <c r="I22" s="40">
        <v>0.47899999999999998</v>
      </c>
      <c r="J22" s="41">
        <f t="shared" si="0"/>
        <v>0.27079399999999998</v>
      </c>
      <c r="K22" s="72">
        <f>J22*(Parameters!$B$5/100)*(1/100)</f>
        <v>4.0619100000000001</v>
      </c>
      <c r="L22" s="74" t="s">
        <v>133</v>
      </c>
    </row>
  </sheetData>
  <mergeCells count="4">
    <mergeCell ref="G9:L9"/>
    <mergeCell ref="B19:D19"/>
    <mergeCell ref="B8:D8"/>
    <mergeCell ref="B3:E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FE199-5C0D-DF49-8CFA-55B68B230DB9}">
  <sheetPr>
    <tabColor rgb="FFFFFF00"/>
  </sheetPr>
  <dimension ref="A1:G23"/>
  <sheetViews>
    <sheetView workbookViewId="0">
      <selection activeCell="A2" sqref="A2"/>
    </sheetView>
  </sheetViews>
  <sheetFormatPr baseColWidth="10" defaultRowHeight="16" x14ac:dyDescent="0.2"/>
  <cols>
    <col min="1" max="1" width="99.83203125" bestFit="1" customWidth="1"/>
    <col min="2" max="2" width="55.5" customWidth="1"/>
    <col min="3" max="3" width="27.5" customWidth="1"/>
    <col min="4" max="4" width="20" customWidth="1"/>
    <col min="5" max="5" width="16.1640625" customWidth="1"/>
    <col min="6" max="6" width="25.83203125" customWidth="1"/>
  </cols>
  <sheetData>
    <row r="1" spans="1:7" s="8" customFormat="1" ht="20" thickBot="1" x14ac:dyDescent="0.3">
      <c r="A1" s="83" t="s">
        <v>183</v>
      </c>
      <c r="B1" s="1"/>
    </row>
    <row r="2" spans="1:7" s="16" customFormat="1" ht="19" x14ac:dyDescent="0.25">
      <c r="A2" s="58"/>
      <c r="B2" s="87" t="s">
        <v>35</v>
      </c>
      <c r="C2" s="89"/>
      <c r="D2" s="88"/>
      <c r="E2" s="87" t="s">
        <v>37</v>
      </c>
      <c r="F2" s="88"/>
    </row>
    <row r="3" spans="1:7" s="11" customFormat="1" ht="33" thickBot="1" x14ac:dyDescent="0.25">
      <c r="A3" s="59" t="s">
        <v>31</v>
      </c>
      <c r="B3" s="45" t="s">
        <v>122</v>
      </c>
      <c r="C3" s="9" t="s">
        <v>32</v>
      </c>
      <c r="D3" s="46" t="s">
        <v>33</v>
      </c>
      <c r="E3" s="65" t="s">
        <v>103</v>
      </c>
      <c r="F3" s="46" t="s">
        <v>36</v>
      </c>
      <c r="G3" s="10"/>
    </row>
    <row r="4" spans="1:7" s="3" customFormat="1" thickBot="1" x14ac:dyDescent="0.25">
      <c r="A4" s="60" t="s">
        <v>179</v>
      </c>
      <c r="B4" s="47"/>
      <c r="C4" s="29"/>
      <c r="D4" s="48"/>
      <c r="E4" s="66"/>
      <c r="F4" s="48"/>
      <c r="G4" s="30"/>
    </row>
    <row r="5" spans="1:7" s="13" customFormat="1" x14ac:dyDescent="0.2">
      <c r="A5" s="61" t="s">
        <v>100</v>
      </c>
      <c r="B5" s="49"/>
      <c r="D5" s="50"/>
      <c r="E5" s="49"/>
      <c r="F5" s="50"/>
    </row>
    <row r="6" spans="1:7" ht="18" x14ac:dyDescent="0.25">
      <c r="A6" s="62" t="s">
        <v>101</v>
      </c>
      <c r="B6" s="51">
        <v>1</v>
      </c>
      <c r="C6">
        <v>1</v>
      </c>
      <c r="D6" s="52" t="s">
        <v>4</v>
      </c>
      <c r="E6" s="67">
        <f>C9*E9+C10*E10</f>
        <v>401.45565599999998</v>
      </c>
      <c r="F6" s="52" t="s">
        <v>60</v>
      </c>
    </row>
    <row r="7" spans="1:7" x14ac:dyDescent="0.2">
      <c r="A7" s="62"/>
      <c r="B7" s="51"/>
      <c r="D7" s="52"/>
      <c r="E7" s="51"/>
      <c r="F7" s="52"/>
    </row>
    <row r="8" spans="1:7" s="12" customFormat="1" x14ac:dyDescent="0.2">
      <c r="A8" s="63" t="s">
        <v>61</v>
      </c>
      <c r="B8" s="53"/>
      <c r="D8" s="54"/>
      <c r="E8" s="53"/>
      <c r="F8" s="54"/>
    </row>
    <row r="9" spans="1:7" ht="18" x14ac:dyDescent="0.25">
      <c r="A9" s="62" t="s">
        <v>82</v>
      </c>
      <c r="B9" s="51" t="s">
        <v>123</v>
      </c>
      <c r="C9">
        <f>Parameters!B11*Parameters!B13*Parameters!B4*Parameters!B5/Parameters!B8</f>
        <v>21.599999999999998</v>
      </c>
      <c r="D9" s="52" t="s">
        <v>47</v>
      </c>
      <c r="E9" s="51">
        <f>'PC glazing '!E5</f>
        <v>7.03</v>
      </c>
      <c r="F9" s="52"/>
    </row>
    <row r="10" spans="1:7" ht="18" x14ac:dyDescent="0.25">
      <c r="A10" s="62" t="s">
        <v>99</v>
      </c>
      <c r="B10" s="51" t="s">
        <v>126</v>
      </c>
      <c r="C10">
        <f>(C9/100)*(Parameters!B5/100)</f>
        <v>323.99999999999994</v>
      </c>
      <c r="D10" s="52" t="s">
        <v>59</v>
      </c>
      <c r="E10" s="68">
        <f>VLOOKUP(B22,'Streamlined Comparison'!G10:K22,4,FALSE)</f>
        <v>0.77039400000000002</v>
      </c>
      <c r="F10" s="52"/>
    </row>
    <row r="11" spans="1:7" x14ac:dyDescent="0.2">
      <c r="A11" s="62"/>
      <c r="B11" s="51"/>
      <c r="D11" s="52"/>
      <c r="E11" s="51"/>
      <c r="F11" s="52"/>
    </row>
    <row r="12" spans="1:7" ht="17" thickBot="1" x14ac:dyDescent="0.25">
      <c r="A12" s="62"/>
      <c r="B12" s="51"/>
      <c r="D12" s="52"/>
      <c r="E12" s="51"/>
      <c r="F12" s="52"/>
    </row>
    <row r="13" spans="1:7" s="13" customFormat="1" x14ac:dyDescent="0.2">
      <c r="A13" s="61" t="s">
        <v>100</v>
      </c>
      <c r="B13" s="49"/>
      <c r="D13" s="50"/>
      <c r="E13" s="49"/>
      <c r="F13" s="50"/>
    </row>
    <row r="14" spans="1:7" ht="18" x14ac:dyDescent="0.25">
      <c r="A14" s="62" t="s">
        <v>102</v>
      </c>
      <c r="B14" s="51"/>
      <c r="C14">
        <v>1</v>
      </c>
      <c r="D14" s="52" t="s">
        <v>4</v>
      </c>
      <c r="E14" s="67">
        <f>C17*E17+C18*E18</f>
        <v>416.19207499999999</v>
      </c>
      <c r="F14" s="52" t="s">
        <v>60</v>
      </c>
    </row>
    <row r="15" spans="1:7" x14ac:dyDescent="0.2">
      <c r="A15" s="62"/>
      <c r="B15" s="51"/>
      <c r="D15" s="52"/>
      <c r="E15" s="51"/>
      <c r="F15" s="52"/>
    </row>
    <row r="16" spans="1:7" s="12" customFormat="1" x14ac:dyDescent="0.2">
      <c r="A16" s="63" t="s">
        <v>61</v>
      </c>
      <c r="B16" s="53"/>
      <c r="D16" s="54"/>
      <c r="E16" s="53"/>
      <c r="F16" s="54"/>
    </row>
    <row r="17" spans="1:6" ht="18" x14ac:dyDescent="0.25">
      <c r="A17" s="62" t="s">
        <v>97</v>
      </c>
      <c r="B17" s="51" t="s">
        <v>124</v>
      </c>
      <c r="C17">
        <f>Parameters!B7*Parameters!B9*Parameters!B4*Parameters!B5/Parameters!B8</f>
        <v>32.5</v>
      </c>
      <c r="D17" s="52" t="s">
        <v>47</v>
      </c>
      <c r="E17" s="69">
        <f>'Traditional glazing'!E5</f>
        <v>1.25</v>
      </c>
      <c r="F17" s="52" t="s">
        <v>60</v>
      </c>
    </row>
    <row r="18" spans="1:6" ht="18" x14ac:dyDescent="0.25">
      <c r="A18" s="62" t="s">
        <v>98</v>
      </c>
      <c r="B18" s="51" t="s">
        <v>125</v>
      </c>
      <c r="C18">
        <f>(C17/100)*(Parameters!B5/100)</f>
        <v>487.5</v>
      </c>
      <c r="D18" s="52" t="s">
        <v>59</v>
      </c>
      <c r="E18" s="68">
        <f>VLOOKUP(B22,'Streamlined Comparison'!G10:K22,4,FALSE)</f>
        <v>0.77039400000000002</v>
      </c>
      <c r="F18" s="52" t="s">
        <v>60</v>
      </c>
    </row>
    <row r="19" spans="1:6" ht="17" thickBot="1" x14ac:dyDescent="0.25">
      <c r="A19" s="64"/>
      <c r="B19" s="55"/>
      <c r="C19" s="56"/>
      <c r="D19" s="57"/>
      <c r="E19" s="55"/>
      <c r="F19" s="57"/>
    </row>
    <row r="20" spans="1:6" s="18" customFormat="1" x14ac:dyDescent="0.2"/>
    <row r="21" spans="1:6" x14ac:dyDescent="0.2">
      <c r="B21" s="44" t="s">
        <v>127</v>
      </c>
      <c r="D21" s="40" t="s">
        <v>129</v>
      </c>
      <c r="E21" s="42">
        <f>E6-E14</f>
        <v>-14.736419000000012</v>
      </c>
      <c r="F21" s="40" t="s">
        <v>128</v>
      </c>
    </row>
    <row r="22" spans="1:6" x14ac:dyDescent="0.2">
      <c r="B22" s="40" t="s">
        <v>111</v>
      </c>
    </row>
    <row r="23" spans="1:6" ht="24" x14ac:dyDescent="0.3">
      <c r="D23" s="43" t="str">
        <f>IF(E21&lt;0,"--&gt;Lightweighting outperforms Traditional Glazing in this context", "--&gt;Lightweighting is not relevant in this context")</f>
        <v>--&gt;Lightweighting outperforms Traditional Glazing in this context</v>
      </c>
    </row>
  </sheetData>
  <mergeCells count="2">
    <mergeCell ref="E2:F2"/>
    <mergeCell ref="B2:D2"/>
  </mergeCells>
  <conditionalFormatting sqref="D21:F21">
    <cfRule type="dataBar" priority="1">
      <dataBar>
        <cfvo type="min"/>
        <cfvo type="max"/>
        <color rgb="FFFF7F74"/>
      </dataBar>
      <extLst>
        <ext xmlns:x14="http://schemas.microsoft.com/office/spreadsheetml/2009/9/main" uri="{B025F937-C7B1-47D3-B67F-A62EFF666E3E}">
          <x14:id>{231E45E5-9B42-2D4D-970E-F45DA35BC4A6}</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31E45E5-9B42-2D4D-970E-F45DA35BC4A6}">
            <x14:dataBar minLength="0" maxLength="100" gradient="0">
              <x14:cfvo type="autoMin"/>
              <x14:cfvo type="autoMax"/>
              <x14:negativeFillColor theme="9" tint="0.79998168889431442"/>
              <x14:axisColor rgb="FF000000"/>
            </x14:dataBar>
          </x14:cfRule>
          <xm:sqref>D21:F21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11310AA-A20A-AF40-8A75-12D77A55DBBB}">
          <x14:formula1>
            <xm:f>'Streamlined Comparison'!$G$11:$G$22</xm:f>
          </x14:formula1>
          <xm:sqref>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A909-E17B-1444-946B-6946B115BABF}">
  <sheetPr>
    <tabColor rgb="FFFFFF00"/>
  </sheetPr>
  <dimension ref="A1:AQ42"/>
  <sheetViews>
    <sheetView topLeftCell="AF6" workbookViewId="0">
      <selection activeCell="AV36" sqref="AV36"/>
    </sheetView>
  </sheetViews>
  <sheetFormatPr baseColWidth="10" defaultRowHeight="16" x14ac:dyDescent="0.2"/>
  <sheetData>
    <row r="1" spans="1:3" s="8" customFormat="1" ht="19" x14ac:dyDescent="0.25">
      <c r="A1" s="83" t="s">
        <v>184</v>
      </c>
      <c r="B1" s="1"/>
    </row>
    <row r="3" spans="1:3" ht="29" x14ac:dyDescent="0.35">
      <c r="C3" s="84" t="s">
        <v>181</v>
      </c>
    </row>
    <row r="4" spans="1:3" ht="29" x14ac:dyDescent="0.35">
      <c r="C4" s="84" t="s">
        <v>182</v>
      </c>
    </row>
    <row r="42" spans="4:43" ht="34" customHeight="1" x14ac:dyDescent="0.2">
      <c r="D42" s="90" t="s">
        <v>185</v>
      </c>
      <c r="E42" s="90"/>
      <c r="F42" s="90"/>
      <c r="G42" s="90"/>
      <c r="H42" s="90"/>
      <c r="I42" s="90"/>
      <c r="P42" s="90" t="s">
        <v>186</v>
      </c>
      <c r="Q42" s="90"/>
      <c r="R42" s="90"/>
      <c r="S42" s="90"/>
      <c r="T42" s="90"/>
      <c r="U42" s="90"/>
      <c r="AA42" s="90" t="s">
        <v>187</v>
      </c>
      <c r="AB42" s="90"/>
      <c r="AC42" s="90"/>
      <c r="AD42" s="90"/>
      <c r="AE42" s="90"/>
      <c r="AF42" s="90"/>
      <c r="AL42" s="90" t="s">
        <v>188</v>
      </c>
      <c r="AM42" s="90"/>
      <c r="AN42" s="90"/>
      <c r="AO42" s="90"/>
      <c r="AP42" s="90"/>
      <c r="AQ42" s="90"/>
    </row>
  </sheetData>
  <mergeCells count="4">
    <mergeCell ref="D42:I42"/>
    <mergeCell ref="P42:U42"/>
    <mergeCell ref="AA42:AF42"/>
    <mergeCell ref="AL42:AQ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8</vt:i4>
      </vt:variant>
    </vt:vector>
  </HeadingPairs>
  <TitlesOfParts>
    <vt:vector size="8" baseType="lpstr">
      <vt:lpstr>Read Me</vt:lpstr>
      <vt:lpstr>Parameters</vt:lpstr>
      <vt:lpstr>PC glazing </vt:lpstr>
      <vt:lpstr>Traditional glazing</vt:lpstr>
      <vt:lpstr>Use Phase</vt:lpstr>
      <vt:lpstr>Streamlined Comparison</vt:lpstr>
      <vt:lpstr>CO2 Results</vt:lpstr>
      <vt:lpstr>IW+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Magnaval</dc:creator>
  <cp:lastModifiedBy>Gabriel Magnaval</cp:lastModifiedBy>
  <dcterms:created xsi:type="dcterms:W3CDTF">2024-03-25T15:56:25Z</dcterms:created>
  <dcterms:modified xsi:type="dcterms:W3CDTF">2025-04-03T12:42:05Z</dcterms:modified>
</cp:coreProperties>
</file>